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C:\Users\rjcamfield\Desktop\Hydro M_Cost 2018\RFI\"/>
    </mc:Choice>
  </mc:AlternateContent>
  <xr:revisionPtr revIDLastSave="0" documentId="8_{9235147E-BC8F-4BEA-AD52-FA93490DB0BA}" xr6:coauthVersionLast="36" xr6:coauthVersionMax="36" xr10:uidLastSave="{00000000-0000-0000-0000-000000000000}"/>
  <bookViews>
    <workbookView xWindow="0" yWindow="0" windowWidth="17970" windowHeight="7425" tabRatio="969" firstSheet="1" activeTab="1" xr2:uid="{00000000-000D-0000-FFFF-FFFF00000000}"/>
  </bookViews>
  <sheets>
    <sheet name="Module1" sheetId="63" state="veryHidden" r:id="rId1"/>
    <sheet name="Summary, G&amp;T Capacity Costs 18" sheetId="142" r:id="rId2"/>
    <sheet name="M. T_CAP 18" sheetId="137" r:id="rId3"/>
    <sheet name="M. G_CAP 18" sheetId="138" r:id="rId4"/>
    <sheet name="Labrador" sheetId="140" r:id="rId5"/>
    <sheet name="Island" sheetId="141" r:id="rId6"/>
    <sheet name="Investment Evaluation, mid 18" sheetId="130" r:id="rId7"/>
    <sheet name="ECC" sheetId="104" r:id="rId8"/>
    <sheet name="HW" sheetId="98" r:id="rId9"/>
    <sheet name="COS Inputs" sheetId="139" r:id="rId10"/>
    <sheet name="CAN DEF" sheetId="103" r:id="rId11"/>
    <sheet name="IslandLoad" sheetId="143" r:id="rId12"/>
    <sheet name="LabradorLoad" sheetId="144" r:id="rId13"/>
    <sheet name="HWI" sheetId="145" r:id="rId14"/>
  </sheets>
  <externalReferences>
    <externalReference r:id="rId15"/>
    <externalReference r:id="rId16"/>
    <externalReference r:id="rId17"/>
    <externalReference r:id="rId18"/>
  </externalReferences>
  <definedNames>
    <definedName name="__123Graph_A" localSheetId="3" hidden="1">#REF!</definedName>
    <definedName name="__123Graph_A" localSheetId="2" hidden="1">#REF!</definedName>
    <definedName name="__123Graph_A" hidden="1">#REF!</definedName>
    <definedName name="__123Graph_ADRR_ECC" localSheetId="3" hidden="1">#REF!</definedName>
    <definedName name="__123Graph_ADRR_ECC" localSheetId="2" hidden="1">#REF!</definedName>
    <definedName name="__123Graph_ADRR_ECC" hidden="1">#REF!</definedName>
    <definedName name="__123Graph_AGDP_N" localSheetId="3" hidden="1">#REF!</definedName>
    <definedName name="__123Graph_AGDP_N" localSheetId="2" hidden="1">#REF!</definedName>
    <definedName name="__123Graph_AGDP_N" hidden="1">#REF!</definedName>
    <definedName name="__123Graph_BDRR_ECC" localSheetId="3" hidden="1">#REF!</definedName>
    <definedName name="__123Graph_BDRR_ECC" localSheetId="2" hidden="1">#REF!</definedName>
    <definedName name="__123Graph_BDRR_ECC" hidden="1">#REF!</definedName>
    <definedName name="__123Graph_X" localSheetId="3" hidden="1">'[1]Spark Spreads'!#REF!</definedName>
    <definedName name="__123Graph_X" localSheetId="2" hidden="1">'[1]Spark Spreads'!#REF!</definedName>
    <definedName name="__123Graph_X" hidden="1">'[1]Spark Spreads'!#REF!</definedName>
    <definedName name="__123Graph_XGDP_N" localSheetId="3" hidden="1">#REF!</definedName>
    <definedName name="__123Graph_XGDP_N" localSheetId="2" hidden="1">#REF!</definedName>
    <definedName name="__123Graph_XGDP_N" hidden="1">#REF!</definedName>
    <definedName name="_Fill" localSheetId="3" hidden="1">#REF!</definedName>
    <definedName name="_Fill" localSheetId="2" hidden="1">#REF!</definedName>
    <definedName name="_Fill" hidden="1">#REF!</definedName>
    <definedName name="_Key1" localSheetId="3" hidden="1">#REF!</definedName>
    <definedName name="_Key1" localSheetId="2" hidden="1">#REF!</definedName>
    <definedName name="_Key1" hidden="1">#REF!</definedName>
    <definedName name="_key2" localSheetId="3" hidden="1">#REF!</definedName>
    <definedName name="_key2" localSheetId="2" hidden="1">#REF!</definedName>
    <definedName name="_key2" hidden="1">#REF!</definedName>
    <definedName name="_Order1" hidden="1">255</definedName>
    <definedName name="_Order2" hidden="1">255</definedName>
    <definedName name="_Sort" localSheetId="3" hidden="1">#REF!</definedName>
    <definedName name="_Sort" localSheetId="2" hidden="1">#REF!</definedName>
    <definedName name="_Sort" hidden="1">#REF!</definedName>
    <definedName name="aaaa" localSheetId="3" hidden="1">'[2]BUDGET CASH 2002'!#REF!</definedName>
    <definedName name="aaaa" localSheetId="2" hidden="1">'[2]BUDGET CASH 2002'!#REF!</definedName>
    <definedName name="aaaa" hidden="1">'[2]BUDGET CASH 2002'!#REF!</definedName>
    <definedName name="anscount" hidden="1">1</definedName>
    <definedName name="AS2DocOpenMode" hidden="1">"AS2DocumentEdit"</definedName>
    <definedName name="E1_" localSheetId="13" hidden="1">HWI!$A$1:$GG$67</definedName>
    <definedName name="Escalating">#REF!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PARENT" hidden="1">"c2144"</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38804.6174189815</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Operating_Load_Forecast_for_Island_and_Labrador_Interconnected_Systems___June_2018_2020_2040_Extended" localSheetId="11" hidden="1">IslandLoad!$A$1:$IU$96</definedName>
    <definedName name="Operating_Load_Forecast_for_Island_and_Labrador_Interconnected_Systems___June_2018_2020_2040_Extended" localSheetId="12" hidden="1">LabradorLoad!$A$1:$IU$89</definedName>
    <definedName name="sencount" hidden="1">1</definedName>
    <definedName name="WACC">#REF!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Q22" i="139" l="1"/>
  <c r="Q21" i="139"/>
  <c r="Q23" i="139" s="1"/>
  <c r="E20" i="138" l="1"/>
  <c r="D29" i="104" l="1"/>
  <c r="E64" i="104"/>
  <c r="E63" i="104"/>
  <c r="E62" i="104"/>
  <c r="E61" i="104"/>
  <c r="E60" i="104"/>
  <c r="E59" i="104"/>
  <c r="E58" i="104"/>
  <c r="E57" i="104"/>
  <c r="E56" i="104"/>
  <c r="E55" i="104"/>
  <c r="E54" i="104"/>
  <c r="E53" i="104"/>
  <c r="E52" i="104"/>
  <c r="E51" i="104"/>
  <c r="E50" i="104"/>
  <c r="E49" i="104"/>
  <c r="E48" i="104"/>
  <c r="E47" i="104"/>
  <c r="E46" i="104"/>
  <c r="E45" i="104"/>
  <c r="E44" i="104"/>
  <c r="E43" i="104"/>
  <c r="E42" i="104"/>
  <c r="E41" i="104"/>
  <c r="E40" i="104"/>
  <c r="E39" i="104"/>
  <c r="E38" i="104"/>
  <c r="E37" i="104"/>
  <c r="E36" i="104"/>
  <c r="E35" i="104"/>
  <c r="E66" i="104" l="1"/>
  <c r="Q13" i="139"/>
  <c r="R9" i="139"/>
  <c r="Q9" i="139"/>
  <c r="R8" i="139"/>
  <c r="Q8" i="139"/>
  <c r="J13" i="139"/>
  <c r="I13" i="139"/>
  <c r="J9" i="139"/>
  <c r="I9" i="139"/>
  <c r="J8" i="139"/>
  <c r="I8" i="139"/>
  <c r="J4" i="98" l="1"/>
  <c r="O19" i="104"/>
  <c r="O18" i="104"/>
  <c r="O17" i="104"/>
  <c r="O16" i="104"/>
  <c r="O15" i="104"/>
  <c r="O14" i="104"/>
  <c r="O13" i="104"/>
  <c r="O12" i="104"/>
  <c r="O11" i="104"/>
  <c r="O10" i="104"/>
  <c r="O9" i="104"/>
  <c r="O8" i="104"/>
  <c r="O7" i="104"/>
  <c r="O6" i="104"/>
  <c r="O5" i="104"/>
  <c r="O4" i="104"/>
  <c r="O3" i="104"/>
  <c r="N4" i="104"/>
  <c r="N5" i="104" s="1"/>
  <c r="N6" i="104" s="1"/>
  <c r="N7" i="104" s="1"/>
  <c r="N8" i="104" s="1"/>
  <c r="N9" i="104" s="1"/>
  <c r="N10" i="104" s="1"/>
  <c r="N11" i="104" s="1"/>
  <c r="N12" i="104" s="1"/>
  <c r="N13" i="104" s="1"/>
  <c r="N14" i="104" s="1"/>
  <c r="N15" i="104" s="1"/>
  <c r="N16" i="104" s="1"/>
  <c r="N17" i="104" s="1"/>
  <c r="N18" i="104" s="1"/>
  <c r="N19" i="104" s="1"/>
  <c r="E19" i="130"/>
  <c r="E18" i="130"/>
  <c r="E17" i="130"/>
  <c r="E16" i="130"/>
  <c r="E15" i="130"/>
  <c r="E14" i="130"/>
  <c r="E13" i="130"/>
  <c r="E12" i="130"/>
  <c r="E11" i="130"/>
  <c r="E10" i="130"/>
  <c r="E9" i="130"/>
  <c r="E8" i="130"/>
  <c r="E7" i="130"/>
  <c r="E6" i="130"/>
  <c r="E5" i="130"/>
  <c r="E4" i="130"/>
  <c r="C4" i="130"/>
  <c r="C5" i="130" s="1"/>
  <c r="C6" i="130" s="1"/>
  <c r="C7" i="130" s="1"/>
  <c r="C8" i="130" s="1"/>
  <c r="C9" i="130" s="1"/>
  <c r="C10" i="130" s="1"/>
  <c r="C11" i="130" s="1"/>
  <c r="C12" i="130" s="1"/>
  <c r="C13" i="130" s="1"/>
  <c r="C14" i="130" s="1"/>
  <c r="C15" i="130" s="1"/>
  <c r="C16" i="130" s="1"/>
  <c r="C17" i="130" s="1"/>
  <c r="C18" i="130" s="1"/>
  <c r="C19" i="130" s="1"/>
  <c r="E3" i="130"/>
  <c r="E23" i="130" l="1"/>
  <c r="P5" i="104"/>
  <c r="P6" i="104"/>
  <c r="P13" i="104"/>
  <c r="P18" i="104"/>
  <c r="P14" i="104"/>
  <c r="P10" i="104"/>
  <c r="P7" i="104"/>
  <c r="P11" i="104"/>
  <c r="P15" i="104"/>
  <c r="P19" i="104"/>
  <c r="P9" i="104"/>
  <c r="P17" i="104"/>
  <c r="P12" i="104"/>
  <c r="P8" i="104"/>
  <c r="P16" i="104"/>
  <c r="P4" i="104"/>
  <c r="P3" i="104"/>
  <c r="P23" i="104" l="1"/>
  <c r="S27" i="138" l="1"/>
  <c r="S26" i="138"/>
  <c r="S29" i="138" s="1"/>
  <c r="S28" i="138" l="1"/>
  <c r="X19" i="138"/>
  <c r="N4" i="98" l="1"/>
  <c r="M4" i="98"/>
  <c r="L4" i="98"/>
  <c r="K4" i="98"/>
  <c r="H4" i="98"/>
  <c r="G4" i="98"/>
  <c r="I4" i="98"/>
  <c r="AC4" i="98" l="1"/>
  <c r="Q17" i="139" l="1"/>
  <c r="Q16" i="139"/>
  <c r="J17" i="139"/>
  <c r="I17" i="139"/>
  <c r="J16" i="139"/>
  <c r="I16" i="139"/>
  <c r="Q11" i="139"/>
  <c r="Q10" i="139"/>
  <c r="J4" i="139"/>
  <c r="I4" i="139"/>
  <c r="Q5" i="139"/>
  <c r="R4" i="139"/>
  <c r="Q4" i="139"/>
  <c r="J11" i="139"/>
  <c r="I11" i="139"/>
  <c r="J10" i="139"/>
  <c r="I10" i="139"/>
  <c r="J5" i="139"/>
  <c r="I5" i="139"/>
  <c r="J3" i="139"/>
  <c r="I3" i="139"/>
  <c r="L21" i="137"/>
  <c r="K21" i="137"/>
  <c r="J21" i="137"/>
  <c r="L14" i="137"/>
  <c r="M18" i="138" s="1"/>
  <c r="K14" i="137"/>
  <c r="L18" i="138" s="1"/>
  <c r="L13" i="137"/>
  <c r="M17" i="138" s="1"/>
  <c r="K13" i="137"/>
  <c r="L17" i="138" s="1"/>
  <c r="J14" i="137"/>
  <c r="J13" i="137"/>
  <c r="K17" i="138" s="1"/>
  <c r="L5" i="137"/>
  <c r="M9" i="138" s="1"/>
  <c r="K5" i="137"/>
  <c r="L9" i="138" s="1"/>
  <c r="L4" i="137"/>
  <c r="M8" i="138" s="1"/>
  <c r="K4" i="137"/>
  <c r="L8" i="138" s="1"/>
  <c r="J5" i="137"/>
  <c r="K9" i="138" s="1"/>
  <c r="J4" i="137"/>
  <c r="K8" i="138" s="1"/>
  <c r="R3" i="139"/>
  <c r="Q3" i="139"/>
  <c r="J23" i="137" l="1"/>
  <c r="K18" i="138"/>
  <c r="I6" i="142" l="1"/>
  <c r="I7" i="142" s="1"/>
  <c r="I8" i="142" s="1"/>
  <c r="I9" i="142" s="1"/>
  <c r="I10" i="142" s="1"/>
  <c r="I11" i="142" s="1"/>
  <c r="I12" i="142" s="1"/>
  <c r="I13" i="142" s="1"/>
  <c r="I14" i="142" s="1"/>
  <c r="I15" i="142" s="1"/>
  <c r="I16" i="142" s="1"/>
  <c r="I17" i="142" s="1"/>
  <c r="I18" i="142" s="1"/>
  <c r="I19" i="142" s="1"/>
  <c r="I20" i="142" s="1"/>
  <c r="I21" i="142" s="1"/>
  <c r="I22" i="142" s="1"/>
  <c r="I23" i="142" s="1"/>
  <c r="I24" i="142" s="1"/>
  <c r="I25" i="142" s="1"/>
  <c r="I26" i="142" s="1"/>
  <c r="B6" i="142"/>
  <c r="B7" i="142" s="1"/>
  <c r="B8" i="142" s="1"/>
  <c r="B9" i="142" s="1"/>
  <c r="B10" i="142" s="1"/>
  <c r="B11" i="142" s="1"/>
  <c r="B12" i="142" s="1"/>
  <c r="B13" i="142" s="1"/>
  <c r="B14" i="142" s="1"/>
  <c r="B15" i="142" s="1"/>
  <c r="B16" i="142" s="1"/>
  <c r="B17" i="142" s="1"/>
  <c r="B18" i="142" s="1"/>
  <c r="B19" i="142" s="1"/>
  <c r="B20" i="142" s="1"/>
  <c r="B21" i="142" s="1"/>
  <c r="B22" i="142" s="1"/>
  <c r="B23" i="142" s="1"/>
  <c r="B24" i="142" s="1"/>
  <c r="B25" i="142" s="1"/>
  <c r="B26" i="142" s="1"/>
  <c r="A55" i="98"/>
  <c r="A56" i="98" s="1"/>
  <c r="B55" i="98"/>
  <c r="B56" i="98" s="1"/>
  <c r="B57" i="98" s="1"/>
  <c r="B58" i="98" s="1"/>
  <c r="B59" i="98" s="1"/>
  <c r="B60" i="98" s="1"/>
  <c r="B61" i="98" s="1"/>
  <c r="B62" i="98" s="1"/>
  <c r="B63" i="98" s="1"/>
  <c r="B64" i="98" s="1"/>
  <c r="B65" i="98" s="1"/>
  <c r="B66" i="98" s="1"/>
  <c r="N30" i="137"/>
  <c r="A57" i="98" l="1"/>
  <c r="A58" i="98" s="1"/>
  <c r="A59" i="98" s="1"/>
  <c r="A60" i="98" s="1"/>
  <c r="A61" i="98" s="1"/>
  <c r="A62" i="98" s="1"/>
  <c r="A63" i="98" s="1"/>
  <c r="A64" i="98" s="1"/>
  <c r="A65" i="98" s="1"/>
  <c r="A66" i="98" s="1"/>
  <c r="C69" i="98" s="1"/>
  <c r="X166" i="141"/>
  <c r="W166" i="141"/>
  <c r="V166" i="141"/>
  <c r="U166" i="141"/>
  <c r="T166" i="141"/>
  <c r="X165" i="141"/>
  <c r="W165" i="141"/>
  <c r="V165" i="141"/>
  <c r="U165" i="141"/>
  <c r="T165" i="141"/>
  <c r="X164" i="141"/>
  <c r="W164" i="141"/>
  <c r="V164" i="141"/>
  <c r="U164" i="141"/>
  <c r="T164" i="141"/>
  <c r="X163" i="141"/>
  <c r="W163" i="141"/>
  <c r="V163" i="141"/>
  <c r="U163" i="141"/>
  <c r="T163" i="141"/>
  <c r="X162" i="141"/>
  <c r="W162" i="141"/>
  <c r="V162" i="141"/>
  <c r="U162" i="141"/>
  <c r="T162" i="141"/>
  <c r="X161" i="141"/>
  <c r="W161" i="141"/>
  <c r="V161" i="141"/>
  <c r="U161" i="141"/>
  <c r="T161" i="141"/>
  <c r="X160" i="141"/>
  <c r="W160" i="141"/>
  <c r="V160" i="141"/>
  <c r="U160" i="141"/>
  <c r="T160" i="141"/>
  <c r="X159" i="141"/>
  <c r="W159" i="141"/>
  <c r="V159" i="141"/>
  <c r="U159" i="141"/>
  <c r="T159" i="141"/>
  <c r="X158" i="141"/>
  <c r="W158" i="141"/>
  <c r="V158" i="141"/>
  <c r="U158" i="141"/>
  <c r="T158" i="141"/>
  <c r="X157" i="141"/>
  <c r="W157" i="141"/>
  <c r="V157" i="141"/>
  <c r="U157" i="141"/>
  <c r="T157" i="141"/>
  <c r="X156" i="141"/>
  <c r="W156" i="141"/>
  <c r="V156" i="141"/>
  <c r="U156" i="141"/>
  <c r="T156" i="141"/>
  <c r="X155" i="141"/>
  <c r="W155" i="141"/>
  <c r="V155" i="141"/>
  <c r="U155" i="141"/>
  <c r="T155" i="141"/>
  <c r="X154" i="141"/>
  <c r="W154" i="141"/>
  <c r="V154" i="141"/>
  <c r="U154" i="141"/>
  <c r="T154" i="141"/>
  <c r="X153" i="141"/>
  <c r="W153" i="141"/>
  <c r="V153" i="141"/>
  <c r="U153" i="141"/>
  <c r="T153" i="141"/>
  <c r="X152" i="141"/>
  <c r="W152" i="141"/>
  <c r="V152" i="141"/>
  <c r="U152" i="141"/>
  <c r="T152" i="141"/>
  <c r="X151" i="141"/>
  <c r="W151" i="141"/>
  <c r="V151" i="141"/>
  <c r="U151" i="141"/>
  <c r="T151" i="141"/>
  <c r="X150" i="141"/>
  <c r="W150" i="141"/>
  <c r="V150" i="141"/>
  <c r="U150" i="141"/>
  <c r="T150" i="141"/>
  <c r="X149" i="141"/>
  <c r="W149" i="141"/>
  <c r="V149" i="141"/>
  <c r="U149" i="141"/>
  <c r="T149" i="141"/>
  <c r="X148" i="141"/>
  <c r="W148" i="141"/>
  <c r="V148" i="141"/>
  <c r="U148" i="141"/>
  <c r="T148" i="141"/>
  <c r="X147" i="141"/>
  <c r="W147" i="141"/>
  <c r="V147" i="141"/>
  <c r="U147" i="141"/>
  <c r="T147" i="141"/>
  <c r="X146" i="141"/>
  <c r="W146" i="141"/>
  <c r="V146" i="141"/>
  <c r="U146" i="141"/>
  <c r="T146" i="141"/>
  <c r="X145" i="141"/>
  <c r="W145" i="141"/>
  <c r="V145" i="141"/>
  <c r="U145" i="141"/>
  <c r="T145" i="141"/>
  <c r="X144" i="141"/>
  <c r="W144" i="141"/>
  <c r="V144" i="141"/>
  <c r="U144" i="141"/>
  <c r="T144" i="141"/>
  <c r="X143" i="141"/>
  <c r="W143" i="141"/>
  <c r="V143" i="141"/>
  <c r="U143" i="141"/>
  <c r="T143" i="141"/>
  <c r="X142" i="141"/>
  <c r="W142" i="141"/>
  <c r="V142" i="141"/>
  <c r="U142" i="141"/>
  <c r="T142" i="141"/>
  <c r="X141" i="141"/>
  <c r="W141" i="141"/>
  <c r="V141" i="141"/>
  <c r="U141" i="141"/>
  <c r="T141" i="141"/>
  <c r="X140" i="141"/>
  <c r="W140" i="141"/>
  <c r="V140" i="141"/>
  <c r="U140" i="141"/>
  <c r="T140" i="141"/>
  <c r="X139" i="141"/>
  <c r="W139" i="141"/>
  <c r="V139" i="141"/>
  <c r="U139" i="141"/>
  <c r="T139" i="141"/>
  <c r="X138" i="141"/>
  <c r="W138" i="141"/>
  <c r="V138" i="141"/>
  <c r="U138" i="141"/>
  <c r="T138" i="141"/>
  <c r="X137" i="141"/>
  <c r="W137" i="141"/>
  <c r="V137" i="141"/>
  <c r="U137" i="141"/>
  <c r="T137" i="141"/>
  <c r="X136" i="141"/>
  <c r="W136" i="141"/>
  <c r="V136" i="141"/>
  <c r="U136" i="141"/>
  <c r="T136" i="141"/>
  <c r="X135" i="141"/>
  <c r="W135" i="141"/>
  <c r="V135" i="141"/>
  <c r="U135" i="141"/>
  <c r="T135" i="141"/>
  <c r="X134" i="141"/>
  <c r="W134" i="141"/>
  <c r="V134" i="141"/>
  <c r="U134" i="141"/>
  <c r="T134" i="141"/>
  <c r="X133" i="141"/>
  <c r="W133" i="141"/>
  <c r="V133" i="141"/>
  <c r="U133" i="141"/>
  <c r="T133" i="141"/>
  <c r="X132" i="141"/>
  <c r="W132" i="141"/>
  <c r="V132" i="141"/>
  <c r="U132" i="141"/>
  <c r="T132" i="141"/>
  <c r="X131" i="141"/>
  <c r="W131" i="141"/>
  <c r="V131" i="141"/>
  <c r="U131" i="141"/>
  <c r="T131" i="141"/>
  <c r="X130" i="141"/>
  <c r="W130" i="141"/>
  <c r="V130" i="141"/>
  <c r="U130" i="141"/>
  <c r="T130" i="141"/>
  <c r="X129" i="141"/>
  <c r="W129" i="141"/>
  <c r="V129" i="141"/>
  <c r="U129" i="141"/>
  <c r="T129" i="141"/>
  <c r="X128" i="141"/>
  <c r="W128" i="141"/>
  <c r="V128" i="141"/>
  <c r="U128" i="141"/>
  <c r="T128" i="141"/>
  <c r="X127" i="141"/>
  <c r="W127" i="141"/>
  <c r="V127" i="141"/>
  <c r="U127" i="141"/>
  <c r="T127" i="141"/>
  <c r="X126" i="141"/>
  <c r="W126" i="141"/>
  <c r="V126" i="141"/>
  <c r="U126" i="141"/>
  <c r="T126" i="141"/>
  <c r="X125" i="141"/>
  <c r="W125" i="141"/>
  <c r="V125" i="141"/>
  <c r="U125" i="141"/>
  <c r="T125" i="141"/>
  <c r="X124" i="141"/>
  <c r="W124" i="141"/>
  <c r="V124" i="141"/>
  <c r="U124" i="141"/>
  <c r="T124" i="141"/>
  <c r="X123" i="141"/>
  <c r="W123" i="141"/>
  <c r="V123" i="141"/>
  <c r="U123" i="141"/>
  <c r="T123" i="141"/>
  <c r="X122" i="141"/>
  <c r="W122" i="141"/>
  <c r="V122" i="141"/>
  <c r="U122" i="141"/>
  <c r="T122" i="141"/>
  <c r="X121" i="141"/>
  <c r="W121" i="141"/>
  <c r="V121" i="141"/>
  <c r="U121" i="141"/>
  <c r="T121" i="141"/>
  <c r="X120" i="141"/>
  <c r="W120" i="141"/>
  <c r="V120" i="141"/>
  <c r="U120" i="141"/>
  <c r="T120" i="141"/>
  <c r="X119" i="141"/>
  <c r="W119" i="141"/>
  <c r="V119" i="141"/>
  <c r="U119" i="141"/>
  <c r="T119" i="141"/>
  <c r="X118" i="141"/>
  <c r="W118" i="141"/>
  <c r="V118" i="141"/>
  <c r="U118" i="141"/>
  <c r="T118" i="141"/>
  <c r="X117" i="141"/>
  <c r="W117" i="141"/>
  <c r="V117" i="141"/>
  <c r="U117" i="141"/>
  <c r="T117" i="141"/>
  <c r="X116" i="141"/>
  <c r="W116" i="141"/>
  <c r="V116" i="141"/>
  <c r="U116" i="141"/>
  <c r="T116" i="141"/>
  <c r="X115" i="141"/>
  <c r="W115" i="141"/>
  <c r="V115" i="141"/>
  <c r="U115" i="141"/>
  <c r="T115" i="141"/>
  <c r="X114" i="141"/>
  <c r="W114" i="141"/>
  <c r="V114" i="141"/>
  <c r="U114" i="141"/>
  <c r="T114" i="141"/>
  <c r="X113" i="141"/>
  <c r="W113" i="141"/>
  <c r="V113" i="141"/>
  <c r="U113" i="141"/>
  <c r="T113" i="141"/>
  <c r="X112" i="141"/>
  <c r="W112" i="141"/>
  <c r="V112" i="141"/>
  <c r="U112" i="141"/>
  <c r="T112" i="141"/>
  <c r="X111" i="141"/>
  <c r="W111" i="141"/>
  <c r="V111" i="141"/>
  <c r="U111" i="141"/>
  <c r="T111" i="141"/>
  <c r="X110" i="141"/>
  <c r="W110" i="141"/>
  <c r="V110" i="141"/>
  <c r="U110" i="141"/>
  <c r="T110" i="141"/>
  <c r="X109" i="141"/>
  <c r="W109" i="141"/>
  <c r="V109" i="141"/>
  <c r="U109" i="141"/>
  <c r="T109" i="141"/>
  <c r="X108" i="141"/>
  <c r="W108" i="141"/>
  <c r="V108" i="141"/>
  <c r="U108" i="141"/>
  <c r="T108" i="141"/>
  <c r="X107" i="141"/>
  <c r="W107" i="141"/>
  <c r="V107" i="141"/>
  <c r="U107" i="141"/>
  <c r="T107" i="141"/>
  <c r="X106" i="141"/>
  <c r="W106" i="141"/>
  <c r="V106" i="141"/>
  <c r="U106" i="141"/>
  <c r="T106" i="141"/>
  <c r="X105" i="141"/>
  <c r="W105" i="141"/>
  <c r="V105" i="141"/>
  <c r="U105" i="141"/>
  <c r="T105" i="141"/>
  <c r="X104" i="141"/>
  <c r="W104" i="141"/>
  <c r="V104" i="141"/>
  <c r="U104" i="141"/>
  <c r="T104" i="141"/>
  <c r="X103" i="141"/>
  <c r="W103" i="141"/>
  <c r="V103" i="141"/>
  <c r="U103" i="141"/>
  <c r="T103" i="141"/>
  <c r="X102" i="141"/>
  <c r="W102" i="141"/>
  <c r="V102" i="141"/>
  <c r="U102" i="141"/>
  <c r="T102" i="141"/>
  <c r="X101" i="141"/>
  <c r="W101" i="141"/>
  <c r="V101" i="141"/>
  <c r="U101" i="141"/>
  <c r="T101" i="141"/>
  <c r="X100" i="141"/>
  <c r="W100" i="141"/>
  <c r="V100" i="141"/>
  <c r="U100" i="141"/>
  <c r="T100" i="141"/>
  <c r="X99" i="141"/>
  <c r="W99" i="141"/>
  <c r="V99" i="141"/>
  <c r="U99" i="141"/>
  <c r="T99" i="141"/>
  <c r="X98" i="141"/>
  <c r="W98" i="141"/>
  <c r="V98" i="141"/>
  <c r="U98" i="141"/>
  <c r="T98" i="141"/>
  <c r="X97" i="141"/>
  <c r="W97" i="141"/>
  <c r="V97" i="141"/>
  <c r="U97" i="141"/>
  <c r="T97" i="141"/>
  <c r="X96" i="141"/>
  <c r="W96" i="141"/>
  <c r="V96" i="141"/>
  <c r="U96" i="141"/>
  <c r="T96" i="141"/>
  <c r="X95" i="141"/>
  <c r="W95" i="141"/>
  <c r="V95" i="141"/>
  <c r="U95" i="141"/>
  <c r="T95" i="141"/>
  <c r="X94" i="141"/>
  <c r="W94" i="141"/>
  <c r="V94" i="141"/>
  <c r="U94" i="141"/>
  <c r="T94" i="141"/>
  <c r="X93" i="141"/>
  <c r="W93" i="141"/>
  <c r="V93" i="141"/>
  <c r="U93" i="141"/>
  <c r="T93" i="141"/>
  <c r="X92" i="141"/>
  <c r="W92" i="141"/>
  <c r="V92" i="141"/>
  <c r="U92" i="141"/>
  <c r="T92" i="141"/>
  <c r="X91" i="141"/>
  <c r="W91" i="141"/>
  <c r="V91" i="141"/>
  <c r="U91" i="141"/>
  <c r="T91" i="141"/>
  <c r="X90" i="141"/>
  <c r="W90" i="141"/>
  <c r="V90" i="141"/>
  <c r="U90" i="141"/>
  <c r="T90" i="141"/>
  <c r="X89" i="141"/>
  <c r="W89" i="141"/>
  <c r="V89" i="141"/>
  <c r="U89" i="141"/>
  <c r="T89" i="141"/>
  <c r="X88" i="141"/>
  <c r="W88" i="141"/>
  <c r="V88" i="141"/>
  <c r="U88" i="141"/>
  <c r="T88" i="141"/>
  <c r="X87" i="141"/>
  <c r="W87" i="141"/>
  <c r="V87" i="141"/>
  <c r="U87" i="141"/>
  <c r="T87" i="141"/>
  <c r="X86" i="141"/>
  <c r="W86" i="141"/>
  <c r="V86" i="141"/>
  <c r="U86" i="141"/>
  <c r="T86" i="141"/>
  <c r="X85" i="141"/>
  <c r="W85" i="141"/>
  <c r="V85" i="141"/>
  <c r="U85" i="141"/>
  <c r="T85" i="141"/>
  <c r="X84" i="141"/>
  <c r="W84" i="141"/>
  <c r="V84" i="141"/>
  <c r="U84" i="141"/>
  <c r="T84" i="141"/>
  <c r="X83" i="141"/>
  <c r="W83" i="141"/>
  <c r="V83" i="141"/>
  <c r="U83" i="141"/>
  <c r="T83" i="141"/>
  <c r="X82" i="141"/>
  <c r="W82" i="141"/>
  <c r="V82" i="141"/>
  <c r="U82" i="141"/>
  <c r="T82" i="141"/>
  <c r="X81" i="141"/>
  <c r="W81" i="141"/>
  <c r="V81" i="141"/>
  <c r="U81" i="141"/>
  <c r="T81" i="141"/>
  <c r="X80" i="141"/>
  <c r="W80" i="141"/>
  <c r="V80" i="141"/>
  <c r="U80" i="141"/>
  <c r="T80" i="141"/>
  <c r="X79" i="141"/>
  <c r="W79" i="141"/>
  <c r="V79" i="141"/>
  <c r="U79" i="141"/>
  <c r="T79" i="141"/>
  <c r="X78" i="141"/>
  <c r="W78" i="141"/>
  <c r="V78" i="141"/>
  <c r="U78" i="141"/>
  <c r="T78" i="141"/>
  <c r="X77" i="141"/>
  <c r="W77" i="141"/>
  <c r="V77" i="141"/>
  <c r="U77" i="141"/>
  <c r="T77" i="141"/>
  <c r="X76" i="141"/>
  <c r="W76" i="141"/>
  <c r="V76" i="141"/>
  <c r="U76" i="141"/>
  <c r="T76" i="141"/>
  <c r="X75" i="141"/>
  <c r="W75" i="141"/>
  <c r="V75" i="141"/>
  <c r="U75" i="141"/>
  <c r="T75" i="141"/>
  <c r="X74" i="141"/>
  <c r="W74" i="141"/>
  <c r="V74" i="141"/>
  <c r="U74" i="141"/>
  <c r="T74" i="141"/>
  <c r="X73" i="141"/>
  <c r="W73" i="141"/>
  <c r="V73" i="141"/>
  <c r="U73" i="141"/>
  <c r="T73" i="141"/>
  <c r="X72" i="141"/>
  <c r="W72" i="141"/>
  <c r="V72" i="141"/>
  <c r="U72" i="141"/>
  <c r="T72" i="141"/>
  <c r="X71" i="141"/>
  <c r="W71" i="141"/>
  <c r="V71" i="141"/>
  <c r="U71" i="141"/>
  <c r="T71" i="141"/>
  <c r="X70" i="141"/>
  <c r="W70" i="141"/>
  <c r="V70" i="141"/>
  <c r="U70" i="141"/>
  <c r="T70" i="141"/>
  <c r="X69" i="141"/>
  <c r="W69" i="141"/>
  <c r="V69" i="141"/>
  <c r="U69" i="141"/>
  <c r="T69" i="141"/>
  <c r="X68" i="141"/>
  <c r="W68" i="141"/>
  <c r="V68" i="141"/>
  <c r="U68" i="141"/>
  <c r="T68" i="141"/>
  <c r="X67" i="141"/>
  <c r="W67" i="141"/>
  <c r="V67" i="141"/>
  <c r="U67" i="141"/>
  <c r="T67" i="141"/>
  <c r="X66" i="141"/>
  <c r="W66" i="141"/>
  <c r="V66" i="141"/>
  <c r="U66" i="141"/>
  <c r="T66" i="141"/>
  <c r="X65" i="141"/>
  <c r="W65" i="141"/>
  <c r="V65" i="141"/>
  <c r="U65" i="141"/>
  <c r="T65" i="141"/>
  <c r="X64" i="141"/>
  <c r="W64" i="141"/>
  <c r="V64" i="141"/>
  <c r="U64" i="141"/>
  <c r="T64" i="141"/>
  <c r="X63" i="141"/>
  <c r="W63" i="141"/>
  <c r="V63" i="141"/>
  <c r="U63" i="141"/>
  <c r="T63" i="141"/>
  <c r="X62" i="141"/>
  <c r="W62" i="141"/>
  <c r="V62" i="141"/>
  <c r="U62" i="141"/>
  <c r="T62" i="141"/>
  <c r="X61" i="141"/>
  <c r="W61" i="141"/>
  <c r="V61" i="141"/>
  <c r="U61" i="141"/>
  <c r="T61" i="141"/>
  <c r="X60" i="141"/>
  <c r="W60" i="141"/>
  <c r="V60" i="141"/>
  <c r="U60" i="141"/>
  <c r="T60" i="141"/>
  <c r="X59" i="141"/>
  <c r="W59" i="141"/>
  <c r="V59" i="141"/>
  <c r="U59" i="141"/>
  <c r="T59" i="141"/>
  <c r="X58" i="141"/>
  <c r="W58" i="141"/>
  <c r="V58" i="141"/>
  <c r="U58" i="141"/>
  <c r="T58" i="141"/>
  <c r="X57" i="141"/>
  <c r="W57" i="141"/>
  <c r="V57" i="141"/>
  <c r="U57" i="141"/>
  <c r="T57" i="141"/>
  <c r="X56" i="141"/>
  <c r="W56" i="141"/>
  <c r="V56" i="141"/>
  <c r="U56" i="141"/>
  <c r="T56" i="141"/>
  <c r="X55" i="141"/>
  <c r="W55" i="141"/>
  <c r="V55" i="141"/>
  <c r="U55" i="141"/>
  <c r="T55" i="141"/>
  <c r="X54" i="141"/>
  <c r="W54" i="141"/>
  <c r="V54" i="141"/>
  <c r="U54" i="141"/>
  <c r="T54" i="141"/>
  <c r="X53" i="141"/>
  <c r="W53" i="141"/>
  <c r="V53" i="141"/>
  <c r="U53" i="141"/>
  <c r="T53" i="141"/>
  <c r="X52" i="141"/>
  <c r="W52" i="141"/>
  <c r="V52" i="141"/>
  <c r="U52" i="141"/>
  <c r="T52" i="141"/>
  <c r="X51" i="141"/>
  <c r="W51" i="141"/>
  <c r="V51" i="141"/>
  <c r="U51" i="141"/>
  <c r="T51" i="141"/>
  <c r="X50" i="141"/>
  <c r="W50" i="141"/>
  <c r="V50" i="141"/>
  <c r="U50" i="141"/>
  <c r="T50" i="141"/>
  <c r="X49" i="141"/>
  <c r="W49" i="141"/>
  <c r="V49" i="141"/>
  <c r="U49" i="141"/>
  <c r="T49" i="141"/>
  <c r="X48" i="141"/>
  <c r="W48" i="141"/>
  <c r="V48" i="141"/>
  <c r="U48" i="141"/>
  <c r="T48" i="141"/>
  <c r="X47" i="141"/>
  <c r="W47" i="141"/>
  <c r="V47" i="141"/>
  <c r="U47" i="141"/>
  <c r="T47" i="141"/>
  <c r="X46" i="141"/>
  <c r="W46" i="141"/>
  <c r="V46" i="141"/>
  <c r="U46" i="141"/>
  <c r="T46" i="141"/>
  <c r="X45" i="141"/>
  <c r="W45" i="141"/>
  <c r="V45" i="141"/>
  <c r="U45" i="141"/>
  <c r="T45" i="141"/>
  <c r="X44" i="141"/>
  <c r="W44" i="141"/>
  <c r="V44" i="141"/>
  <c r="U44" i="141"/>
  <c r="T44" i="141"/>
  <c r="X43" i="141"/>
  <c r="W43" i="141"/>
  <c r="V43" i="141"/>
  <c r="U43" i="141"/>
  <c r="T43" i="141"/>
  <c r="X42" i="141"/>
  <c r="W42" i="141"/>
  <c r="V42" i="141"/>
  <c r="U42" i="141"/>
  <c r="T42" i="141"/>
  <c r="X41" i="141"/>
  <c r="W41" i="141"/>
  <c r="V41" i="141"/>
  <c r="U41" i="141"/>
  <c r="T41" i="141"/>
  <c r="X40" i="141"/>
  <c r="W40" i="141"/>
  <c r="V40" i="141"/>
  <c r="U40" i="141"/>
  <c r="T40" i="141"/>
  <c r="X39" i="141"/>
  <c r="W39" i="141"/>
  <c r="V39" i="141"/>
  <c r="U39" i="141"/>
  <c r="T39" i="141"/>
  <c r="X38" i="141"/>
  <c r="W38" i="141"/>
  <c r="V38" i="141"/>
  <c r="U38" i="141"/>
  <c r="T38" i="141"/>
  <c r="X37" i="141"/>
  <c r="W37" i="141"/>
  <c r="V37" i="141"/>
  <c r="U37" i="141"/>
  <c r="T37" i="141"/>
  <c r="X36" i="141"/>
  <c r="W36" i="141"/>
  <c r="V36" i="141"/>
  <c r="U36" i="141"/>
  <c r="T36" i="141"/>
  <c r="X35" i="141"/>
  <c r="W35" i="141"/>
  <c r="V35" i="141"/>
  <c r="U35" i="141"/>
  <c r="T35" i="141"/>
  <c r="X34" i="141"/>
  <c r="W34" i="141"/>
  <c r="V34" i="141"/>
  <c r="U34" i="141"/>
  <c r="T34" i="141"/>
  <c r="X33" i="141"/>
  <c r="W33" i="141"/>
  <c r="V33" i="141"/>
  <c r="U33" i="141"/>
  <c r="T33" i="141"/>
  <c r="X32" i="141"/>
  <c r="W32" i="141"/>
  <c r="V32" i="141"/>
  <c r="U32" i="141"/>
  <c r="T32" i="141"/>
  <c r="X31" i="141"/>
  <c r="W31" i="141"/>
  <c r="V31" i="141"/>
  <c r="U31" i="141"/>
  <c r="T31" i="141"/>
  <c r="X30" i="141"/>
  <c r="W30" i="141"/>
  <c r="V30" i="141"/>
  <c r="U30" i="141"/>
  <c r="T30" i="141"/>
  <c r="X29" i="141"/>
  <c r="W29" i="141"/>
  <c r="V29" i="141"/>
  <c r="U29" i="141"/>
  <c r="T29" i="141"/>
  <c r="X28" i="141"/>
  <c r="W28" i="141"/>
  <c r="V28" i="141"/>
  <c r="U28" i="141"/>
  <c r="T28" i="141"/>
  <c r="X27" i="141"/>
  <c r="W27" i="141"/>
  <c r="V27" i="141"/>
  <c r="U27" i="141"/>
  <c r="T27" i="141"/>
  <c r="X26" i="141"/>
  <c r="W26" i="141"/>
  <c r="V26" i="141"/>
  <c r="U26" i="141"/>
  <c r="T26" i="141"/>
  <c r="X25" i="141"/>
  <c r="W25" i="141"/>
  <c r="V25" i="141"/>
  <c r="U25" i="141"/>
  <c r="T25" i="141"/>
  <c r="X24" i="141"/>
  <c r="W24" i="141"/>
  <c r="V24" i="141"/>
  <c r="U24" i="141"/>
  <c r="T24" i="141"/>
  <c r="X23" i="141"/>
  <c r="W23" i="141"/>
  <c r="V23" i="141"/>
  <c r="U23" i="141"/>
  <c r="T23" i="141"/>
  <c r="X22" i="141"/>
  <c r="W22" i="141"/>
  <c r="V22" i="141"/>
  <c r="U22" i="141"/>
  <c r="T22" i="141"/>
  <c r="X21" i="141"/>
  <c r="W21" i="141"/>
  <c r="V21" i="141"/>
  <c r="U21" i="141"/>
  <c r="T21" i="141"/>
  <c r="X20" i="141"/>
  <c r="W20" i="141"/>
  <c r="V20" i="141"/>
  <c r="U20" i="141"/>
  <c r="T20" i="141"/>
  <c r="X19" i="141"/>
  <c r="W19" i="141"/>
  <c r="V19" i="141"/>
  <c r="U19" i="141"/>
  <c r="T19" i="141"/>
  <c r="X18" i="141"/>
  <c r="W18" i="141"/>
  <c r="V18" i="141"/>
  <c r="U18" i="141"/>
  <c r="T18" i="141"/>
  <c r="X17" i="141"/>
  <c r="W17" i="141"/>
  <c r="V17" i="141"/>
  <c r="U17" i="141"/>
  <c r="T17" i="141"/>
  <c r="X16" i="141"/>
  <c r="W16" i="141"/>
  <c r="V16" i="141"/>
  <c r="U16" i="141"/>
  <c r="T16" i="141"/>
  <c r="X15" i="141"/>
  <c r="W15" i="141"/>
  <c r="V15" i="141"/>
  <c r="U15" i="141"/>
  <c r="T15" i="141"/>
  <c r="X14" i="141"/>
  <c r="W14" i="141"/>
  <c r="V14" i="141"/>
  <c r="U14" i="141"/>
  <c r="T14" i="141"/>
  <c r="X13" i="141"/>
  <c r="W13" i="141"/>
  <c r="V13" i="141"/>
  <c r="U13" i="141"/>
  <c r="T13" i="141"/>
  <c r="X12" i="141"/>
  <c r="W12" i="141"/>
  <c r="V12" i="141"/>
  <c r="U12" i="141"/>
  <c r="T12" i="141"/>
  <c r="X11" i="141"/>
  <c r="W11" i="141"/>
  <c r="V11" i="141"/>
  <c r="U11" i="141"/>
  <c r="T11" i="141"/>
  <c r="X10" i="141"/>
  <c r="W10" i="141"/>
  <c r="V10" i="141"/>
  <c r="U10" i="141"/>
  <c r="T10" i="141"/>
  <c r="X9" i="141"/>
  <c r="W9" i="141"/>
  <c r="V9" i="141"/>
  <c r="U9" i="141"/>
  <c r="T9" i="141"/>
  <c r="X8" i="141"/>
  <c r="W8" i="141"/>
  <c r="V8" i="141"/>
  <c r="U8" i="141"/>
  <c r="T8" i="141"/>
  <c r="X7" i="141"/>
  <c r="W7" i="141"/>
  <c r="V7" i="141"/>
  <c r="U7" i="141"/>
  <c r="T7" i="141"/>
  <c r="X6" i="141"/>
  <c r="W6" i="141"/>
  <c r="V6" i="141"/>
  <c r="U6" i="141"/>
  <c r="T6" i="141"/>
  <c r="X5" i="141"/>
  <c r="W5" i="141"/>
  <c r="V5" i="141"/>
  <c r="U5" i="141"/>
  <c r="T5" i="141"/>
  <c r="X4" i="141"/>
  <c r="W4" i="141"/>
  <c r="V4" i="141"/>
  <c r="U4" i="141"/>
  <c r="T4" i="141"/>
  <c r="AA3" i="141"/>
  <c r="U3" i="141"/>
  <c r="AB3" i="141" s="1"/>
  <c r="M3" i="141"/>
  <c r="N3" i="141" s="1"/>
  <c r="O3" i="141" s="1"/>
  <c r="P3" i="141" s="1"/>
  <c r="X51" i="140"/>
  <c r="W51" i="140"/>
  <c r="V51" i="140"/>
  <c r="U51" i="140"/>
  <c r="T51" i="140"/>
  <c r="X50" i="140"/>
  <c r="W50" i="140"/>
  <c r="V50" i="140"/>
  <c r="U50" i="140"/>
  <c r="T50" i="140"/>
  <c r="X49" i="140"/>
  <c r="W49" i="140"/>
  <c r="V49" i="140"/>
  <c r="U49" i="140"/>
  <c r="T49" i="140"/>
  <c r="X48" i="140"/>
  <c r="W48" i="140"/>
  <c r="V48" i="140"/>
  <c r="U48" i="140"/>
  <c r="T48" i="140"/>
  <c r="X47" i="140"/>
  <c r="W47" i="140"/>
  <c r="V47" i="140"/>
  <c r="U47" i="140"/>
  <c r="T47" i="140"/>
  <c r="X46" i="140"/>
  <c r="W46" i="140"/>
  <c r="V46" i="140"/>
  <c r="U46" i="140"/>
  <c r="T46" i="140"/>
  <c r="X45" i="140"/>
  <c r="W45" i="140"/>
  <c r="V45" i="140"/>
  <c r="U45" i="140"/>
  <c r="T45" i="140"/>
  <c r="X44" i="140"/>
  <c r="W44" i="140"/>
  <c r="V44" i="140"/>
  <c r="U44" i="140"/>
  <c r="T44" i="140"/>
  <c r="X43" i="140"/>
  <c r="W43" i="140"/>
  <c r="V43" i="140"/>
  <c r="U43" i="140"/>
  <c r="T43" i="140"/>
  <c r="X42" i="140"/>
  <c r="W42" i="140"/>
  <c r="V42" i="140"/>
  <c r="U42" i="140"/>
  <c r="T42" i="140"/>
  <c r="X41" i="140"/>
  <c r="W41" i="140"/>
  <c r="V41" i="140"/>
  <c r="U41" i="140"/>
  <c r="T41" i="140"/>
  <c r="X40" i="140"/>
  <c r="W40" i="140"/>
  <c r="V40" i="140"/>
  <c r="U40" i="140"/>
  <c r="T40" i="140"/>
  <c r="X39" i="140"/>
  <c r="W39" i="140"/>
  <c r="V39" i="140"/>
  <c r="U39" i="140"/>
  <c r="T39" i="140"/>
  <c r="X38" i="140"/>
  <c r="W38" i="140"/>
  <c r="V38" i="140"/>
  <c r="U38" i="140"/>
  <c r="T38" i="140"/>
  <c r="X37" i="140"/>
  <c r="W37" i="140"/>
  <c r="V37" i="140"/>
  <c r="U37" i="140"/>
  <c r="T37" i="140"/>
  <c r="X36" i="140"/>
  <c r="W36" i="140"/>
  <c r="V36" i="140"/>
  <c r="U36" i="140"/>
  <c r="T36" i="140"/>
  <c r="X35" i="140"/>
  <c r="W35" i="140"/>
  <c r="V35" i="140"/>
  <c r="U35" i="140"/>
  <c r="T35" i="140"/>
  <c r="X34" i="140"/>
  <c r="W34" i="140"/>
  <c r="V34" i="140"/>
  <c r="U34" i="140"/>
  <c r="T34" i="140"/>
  <c r="X33" i="140"/>
  <c r="W33" i="140"/>
  <c r="V33" i="140"/>
  <c r="U33" i="140"/>
  <c r="T33" i="140"/>
  <c r="X32" i="140"/>
  <c r="W32" i="140"/>
  <c r="V32" i="140"/>
  <c r="U32" i="140"/>
  <c r="T32" i="140"/>
  <c r="X31" i="140"/>
  <c r="W31" i="140"/>
  <c r="V31" i="140"/>
  <c r="U31" i="140"/>
  <c r="T31" i="140"/>
  <c r="X30" i="140"/>
  <c r="W30" i="140"/>
  <c r="V30" i="140"/>
  <c r="U30" i="140"/>
  <c r="T30" i="140"/>
  <c r="X29" i="140"/>
  <c r="W29" i="140"/>
  <c r="V29" i="140"/>
  <c r="U29" i="140"/>
  <c r="T29" i="140"/>
  <c r="X28" i="140"/>
  <c r="W28" i="140"/>
  <c r="V28" i="140"/>
  <c r="U28" i="140"/>
  <c r="T28" i="140"/>
  <c r="X27" i="140"/>
  <c r="W27" i="140"/>
  <c r="V27" i="140"/>
  <c r="U27" i="140"/>
  <c r="T27" i="140"/>
  <c r="X26" i="140"/>
  <c r="W26" i="140"/>
  <c r="V26" i="140"/>
  <c r="U26" i="140"/>
  <c r="T26" i="140"/>
  <c r="X25" i="140"/>
  <c r="W25" i="140"/>
  <c r="V25" i="140"/>
  <c r="U25" i="140"/>
  <c r="T25" i="140"/>
  <c r="X24" i="140"/>
  <c r="W24" i="140"/>
  <c r="V24" i="140"/>
  <c r="U24" i="140"/>
  <c r="T24" i="140"/>
  <c r="X23" i="140"/>
  <c r="W23" i="140"/>
  <c r="V23" i="140"/>
  <c r="U23" i="140"/>
  <c r="T23" i="140"/>
  <c r="X22" i="140"/>
  <c r="W22" i="140"/>
  <c r="V22" i="140"/>
  <c r="U22" i="140"/>
  <c r="T22" i="140"/>
  <c r="X21" i="140"/>
  <c r="W21" i="140"/>
  <c r="V21" i="140"/>
  <c r="U21" i="140"/>
  <c r="T21" i="140"/>
  <c r="X20" i="140"/>
  <c r="W20" i="140"/>
  <c r="V20" i="140"/>
  <c r="U20" i="140"/>
  <c r="T20" i="140"/>
  <c r="X19" i="140"/>
  <c r="W19" i="140"/>
  <c r="V19" i="140"/>
  <c r="U19" i="140"/>
  <c r="T19" i="140"/>
  <c r="X18" i="140"/>
  <c r="W18" i="140"/>
  <c r="V18" i="140"/>
  <c r="U18" i="140"/>
  <c r="T18" i="140"/>
  <c r="X17" i="140"/>
  <c r="W17" i="140"/>
  <c r="V17" i="140"/>
  <c r="U17" i="140"/>
  <c r="T17" i="140"/>
  <c r="X16" i="140"/>
  <c r="W16" i="140"/>
  <c r="V16" i="140"/>
  <c r="U16" i="140"/>
  <c r="T16" i="140"/>
  <c r="X15" i="140"/>
  <c r="W15" i="140"/>
  <c r="V15" i="140"/>
  <c r="U15" i="140"/>
  <c r="T15" i="140"/>
  <c r="X14" i="140"/>
  <c r="W14" i="140"/>
  <c r="V14" i="140"/>
  <c r="U14" i="140"/>
  <c r="T14" i="140"/>
  <c r="X13" i="140"/>
  <c r="W13" i="140"/>
  <c r="V13" i="140"/>
  <c r="U13" i="140"/>
  <c r="T13" i="140"/>
  <c r="X12" i="140"/>
  <c r="W12" i="140"/>
  <c r="V12" i="140"/>
  <c r="U12" i="140"/>
  <c r="T12" i="140"/>
  <c r="X11" i="140"/>
  <c r="W11" i="140"/>
  <c r="V11" i="140"/>
  <c r="U11" i="140"/>
  <c r="T11" i="140"/>
  <c r="X10" i="140"/>
  <c r="W10" i="140"/>
  <c r="V10" i="140"/>
  <c r="U10" i="140"/>
  <c r="T10" i="140"/>
  <c r="X9" i="140"/>
  <c r="W9" i="140"/>
  <c r="V9" i="140"/>
  <c r="U9" i="140"/>
  <c r="T9" i="140"/>
  <c r="X8" i="140"/>
  <c r="W8" i="140"/>
  <c r="V8" i="140"/>
  <c r="U8" i="140"/>
  <c r="T8" i="140"/>
  <c r="X7" i="140"/>
  <c r="W7" i="140"/>
  <c r="V7" i="140"/>
  <c r="U7" i="140"/>
  <c r="T7" i="140"/>
  <c r="X6" i="140"/>
  <c r="W6" i="140"/>
  <c r="V6" i="140"/>
  <c r="U6" i="140"/>
  <c r="T6" i="140"/>
  <c r="X5" i="140"/>
  <c r="W5" i="140"/>
  <c r="V5" i="140"/>
  <c r="U5" i="140"/>
  <c r="T5" i="140"/>
  <c r="X4" i="140"/>
  <c r="W4" i="140"/>
  <c r="V4" i="140"/>
  <c r="U4" i="140"/>
  <c r="T4" i="140"/>
  <c r="X3" i="140"/>
  <c r="W3" i="140"/>
  <c r="V3" i="140"/>
  <c r="AC2" i="140" s="1"/>
  <c r="U3" i="140"/>
  <c r="T3" i="140"/>
  <c r="X2" i="140"/>
  <c r="AE2" i="140" s="1"/>
  <c r="W2" i="140"/>
  <c r="V2" i="140"/>
  <c r="U2" i="140"/>
  <c r="T2" i="140"/>
  <c r="AA2" i="140" s="1"/>
  <c r="AB1" i="140"/>
  <c r="AC1" i="140" s="1"/>
  <c r="AD1" i="140" s="1"/>
  <c r="AE1" i="140" s="1"/>
  <c r="U1" i="140"/>
  <c r="V1" i="140" s="1"/>
  <c r="W1" i="140" s="1"/>
  <c r="X1" i="140" s="1"/>
  <c r="M1" i="140"/>
  <c r="N1" i="140" s="1"/>
  <c r="O1" i="140" s="1"/>
  <c r="P1" i="140" s="1"/>
  <c r="AD2" i="140" l="1"/>
  <c r="V3" i="141"/>
  <c r="AC3" i="141" s="1"/>
  <c r="AB2" i="140"/>
  <c r="AB4" i="141"/>
  <c r="R9" i="137" s="1"/>
  <c r="AD4" i="141"/>
  <c r="T9" i="137" s="1"/>
  <c r="AA4" i="141"/>
  <c r="Q9" i="137" s="1"/>
  <c r="AE4" i="141"/>
  <c r="U9" i="137" s="1"/>
  <c r="AC4" i="141"/>
  <c r="S9" i="137" s="1"/>
  <c r="B69" i="98"/>
  <c r="W3" i="141"/>
  <c r="M13" i="137"/>
  <c r="L22" i="137"/>
  <c r="K22" i="137"/>
  <c r="J22" i="137"/>
  <c r="M22" i="137" l="1"/>
  <c r="N17" i="138"/>
  <c r="AD3" i="141"/>
  <c r="X3" i="141"/>
  <c r="AE3" i="141" s="1"/>
  <c r="L23" i="137"/>
  <c r="K23" i="137"/>
  <c r="M14" i="137"/>
  <c r="M23" i="137" l="1"/>
  <c r="N18" i="138"/>
  <c r="R8" i="137" l="1"/>
  <c r="S8" i="137" l="1"/>
  <c r="T8" i="137" s="1"/>
  <c r="U8" i="137" s="1"/>
  <c r="Q17" i="137"/>
  <c r="AE30" i="138"/>
  <c r="T13" i="139"/>
  <c r="E19" i="138" s="1"/>
  <c r="T11" i="139"/>
  <c r="E10" i="138" s="1"/>
  <c r="T12" i="139"/>
  <c r="E12" i="138" s="1"/>
  <c r="T10" i="139"/>
  <c r="E21" i="138" s="1"/>
  <c r="T9" i="139"/>
  <c r="Q18" i="139"/>
  <c r="T14" i="139" s="1"/>
  <c r="A49" i="139"/>
  <c r="A50" i="139" s="1"/>
  <c r="A51" i="139" s="1"/>
  <c r="B48" i="139"/>
  <c r="B49" i="139" s="1"/>
  <c r="B3" i="139"/>
  <c r="B4" i="139" s="1"/>
  <c r="C4" i="139" s="1"/>
  <c r="A4" i="139"/>
  <c r="A5" i="139" s="1"/>
  <c r="A6" i="139" s="1"/>
  <c r="A7" i="139" s="1"/>
  <c r="A8" i="139" s="1"/>
  <c r="A9" i="139" s="1"/>
  <c r="A10" i="139" s="1"/>
  <c r="A11" i="139" s="1"/>
  <c r="A12" i="139" s="1"/>
  <c r="A13" i="139" s="1"/>
  <c r="A14" i="139" s="1"/>
  <c r="A15" i="139" s="1"/>
  <c r="A16" i="139" s="1"/>
  <c r="A17" i="139" s="1"/>
  <c r="A18" i="139" s="1"/>
  <c r="A19" i="139" s="1"/>
  <c r="A20" i="139" s="1"/>
  <c r="A21" i="139" s="1"/>
  <c r="A22" i="139" s="1"/>
  <c r="A23" i="139" s="1"/>
  <c r="A24" i="139" s="1"/>
  <c r="A25" i="139" s="1"/>
  <c r="A26" i="139" s="1"/>
  <c r="A27" i="139" s="1"/>
  <c r="A28" i="139" s="1"/>
  <c r="A29" i="139" s="1"/>
  <c r="A30" i="139" s="1"/>
  <c r="A31" i="139" s="1"/>
  <c r="A32" i="139" s="1"/>
  <c r="A33" i="139" s="1"/>
  <c r="A34" i="139" s="1"/>
  <c r="A35" i="139" s="1"/>
  <c r="A36" i="139" s="1"/>
  <c r="A37" i="139" s="1"/>
  <c r="A38" i="139" s="1"/>
  <c r="A39" i="139" s="1"/>
  <c r="A40" i="139" s="1"/>
  <c r="A41" i="139" s="1"/>
  <c r="A42" i="139" s="1"/>
  <c r="K10" i="139"/>
  <c r="K5" i="139"/>
  <c r="K4" i="139"/>
  <c r="K3" i="139"/>
  <c r="K13" i="139"/>
  <c r="K11" i="139"/>
  <c r="K9" i="139"/>
  <c r="K8" i="139"/>
  <c r="K17" i="139"/>
  <c r="I18" i="139"/>
  <c r="K16" i="139"/>
  <c r="C48" i="139" l="1"/>
  <c r="D47" i="139"/>
  <c r="D2" i="139"/>
  <c r="D4" i="139"/>
  <c r="C3" i="139"/>
  <c r="M11" i="139"/>
  <c r="E8" i="137" s="1"/>
  <c r="M13" i="139"/>
  <c r="E16" i="137" s="1"/>
  <c r="M10" i="139"/>
  <c r="E18" i="137" s="1"/>
  <c r="M9" i="139"/>
  <c r="E17" i="137" s="1"/>
  <c r="E9" i="138"/>
  <c r="C49" i="139"/>
  <c r="B50" i="139"/>
  <c r="A52" i="139"/>
  <c r="M12" i="139"/>
  <c r="E9" i="137" s="1"/>
  <c r="B5" i="139"/>
  <c r="J18" i="139"/>
  <c r="K18" i="139" s="1"/>
  <c r="M14" i="139" s="1"/>
  <c r="E7" i="137" s="1"/>
  <c r="D3" i="139" l="1"/>
  <c r="F3" i="139" s="1"/>
  <c r="A53" i="139"/>
  <c r="B51" i="139"/>
  <c r="C50" i="139"/>
  <c r="B6" i="139"/>
  <c r="C5" i="139"/>
  <c r="D5" i="139" s="1"/>
  <c r="C51" i="139" l="1"/>
  <c r="B52" i="139"/>
  <c r="A54" i="139"/>
  <c r="B7" i="139"/>
  <c r="C6" i="139"/>
  <c r="D6" i="139" s="1"/>
  <c r="B53" i="139" l="1"/>
  <c r="C52" i="139"/>
  <c r="A55" i="139"/>
  <c r="B8" i="139"/>
  <c r="C7" i="139"/>
  <c r="D7" i="139" s="1"/>
  <c r="A56" i="139" l="1"/>
  <c r="C53" i="139"/>
  <c r="B54" i="139"/>
  <c r="B9" i="139"/>
  <c r="C8" i="139"/>
  <c r="D8" i="139" s="1"/>
  <c r="B55" i="139" l="1"/>
  <c r="C54" i="139"/>
  <c r="A57" i="139"/>
  <c r="B10" i="139"/>
  <c r="C9" i="139"/>
  <c r="D9" i="139" s="1"/>
  <c r="D48" i="139" l="1"/>
  <c r="D49" i="139"/>
  <c r="F49" i="139" s="1"/>
  <c r="D50" i="139"/>
  <c r="F50" i="139" s="1"/>
  <c r="D51" i="139"/>
  <c r="F51" i="139" s="1"/>
  <c r="D52" i="139"/>
  <c r="F52" i="139" s="1"/>
  <c r="D54" i="139"/>
  <c r="E54" i="139" s="1"/>
  <c r="D53" i="139"/>
  <c r="F53" i="139" s="1"/>
  <c r="B56" i="139"/>
  <c r="C55" i="139"/>
  <c r="D55" i="139" s="1"/>
  <c r="E55" i="139" s="1"/>
  <c r="B11" i="139"/>
  <c r="C10" i="139"/>
  <c r="D10" i="139" s="1"/>
  <c r="E53" i="139" l="1"/>
  <c r="E52" i="139"/>
  <c r="E48" i="139"/>
  <c r="F48" i="139"/>
  <c r="E50" i="139"/>
  <c r="F54" i="139"/>
  <c r="E51" i="139"/>
  <c r="E49" i="139"/>
  <c r="B57" i="139"/>
  <c r="C57" i="139" s="1"/>
  <c r="C56" i="139"/>
  <c r="D56" i="139" s="1"/>
  <c r="E56" i="139" s="1"/>
  <c r="B12" i="139"/>
  <c r="C11" i="139"/>
  <c r="D11" i="139" s="1"/>
  <c r="D57" i="139" l="1"/>
  <c r="E57" i="139" s="1"/>
  <c r="E58" i="139" s="1"/>
  <c r="C58" i="139"/>
  <c r="F55" i="139"/>
  <c r="B13" i="139"/>
  <c r="C12" i="139"/>
  <c r="D12" i="139" s="1"/>
  <c r="D58" i="139" l="1"/>
  <c r="D60" i="139" s="1"/>
  <c r="F56" i="139"/>
  <c r="F57" i="139"/>
  <c r="F58" i="139" s="1"/>
  <c r="B14" i="139"/>
  <c r="C13" i="139"/>
  <c r="D13" i="139" s="1"/>
  <c r="B15" i="139" l="1"/>
  <c r="C14" i="139"/>
  <c r="D14" i="139" s="1"/>
  <c r="B16" i="139" l="1"/>
  <c r="C15" i="139"/>
  <c r="D15" i="139" s="1"/>
  <c r="B17" i="139" l="1"/>
  <c r="C16" i="139"/>
  <c r="D16" i="139" s="1"/>
  <c r="B18" i="139" l="1"/>
  <c r="C17" i="139"/>
  <c r="D17" i="139" s="1"/>
  <c r="B19" i="139" l="1"/>
  <c r="C18" i="139"/>
  <c r="D18" i="139" s="1"/>
  <c r="B20" i="139" l="1"/>
  <c r="C19" i="139"/>
  <c r="D19" i="139" s="1"/>
  <c r="B21" i="139" l="1"/>
  <c r="C20" i="139"/>
  <c r="D20" i="139" s="1"/>
  <c r="B22" i="139" l="1"/>
  <c r="C21" i="139"/>
  <c r="D21" i="139" s="1"/>
  <c r="B23" i="139" l="1"/>
  <c r="C22" i="139"/>
  <c r="D22" i="139" s="1"/>
  <c r="B24" i="139" l="1"/>
  <c r="C23" i="139"/>
  <c r="D23" i="139" s="1"/>
  <c r="B25" i="139" l="1"/>
  <c r="C24" i="139"/>
  <c r="D24" i="139" s="1"/>
  <c r="B26" i="139" l="1"/>
  <c r="C25" i="139"/>
  <c r="D25" i="139" s="1"/>
  <c r="B27" i="139" l="1"/>
  <c r="C26" i="139"/>
  <c r="D26" i="139" s="1"/>
  <c r="B28" i="139" l="1"/>
  <c r="C27" i="139"/>
  <c r="D27" i="139" s="1"/>
  <c r="B29" i="139" l="1"/>
  <c r="C28" i="139"/>
  <c r="D28" i="139" s="1"/>
  <c r="B30" i="139" l="1"/>
  <c r="C29" i="139"/>
  <c r="D29" i="139" s="1"/>
  <c r="B31" i="139" l="1"/>
  <c r="C30" i="139"/>
  <c r="D30" i="139" s="1"/>
  <c r="B32" i="139" l="1"/>
  <c r="C31" i="139"/>
  <c r="D31" i="139" s="1"/>
  <c r="B33" i="139" l="1"/>
  <c r="C32" i="139"/>
  <c r="D32" i="139" s="1"/>
  <c r="B34" i="139" l="1"/>
  <c r="C33" i="139"/>
  <c r="D33" i="139" s="1"/>
  <c r="B35" i="139" l="1"/>
  <c r="C34" i="139"/>
  <c r="D34" i="139" s="1"/>
  <c r="B36" i="139" l="1"/>
  <c r="C35" i="139"/>
  <c r="D35" i="139" s="1"/>
  <c r="B37" i="139" l="1"/>
  <c r="C36" i="139"/>
  <c r="D36" i="139" s="1"/>
  <c r="B38" i="139" l="1"/>
  <c r="C37" i="139"/>
  <c r="D37" i="139" s="1"/>
  <c r="B39" i="139" l="1"/>
  <c r="C38" i="139"/>
  <c r="D38" i="139" s="1"/>
  <c r="B40" i="139" l="1"/>
  <c r="C39" i="139"/>
  <c r="D39" i="139" s="1"/>
  <c r="B41" i="139" l="1"/>
  <c r="C40" i="139"/>
  <c r="D40" i="139" s="1"/>
  <c r="B42" i="139" l="1"/>
  <c r="C42" i="139" s="1"/>
  <c r="D42" i="139" s="1"/>
  <c r="C41" i="139"/>
  <c r="D41" i="139" s="1"/>
  <c r="C43" i="139" l="1"/>
  <c r="F41" i="139" l="1"/>
  <c r="E41" i="139"/>
  <c r="F30" i="139"/>
  <c r="E30" i="139"/>
  <c r="F22" i="139"/>
  <c r="E22" i="139"/>
  <c r="F6" i="139"/>
  <c r="E6" i="139"/>
  <c r="F42" i="139"/>
  <c r="E42" i="139"/>
  <c r="F37" i="139"/>
  <c r="E37" i="139"/>
  <c r="F33" i="139"/>
  <c r="E33" i="139"/>
  <c r="F29" i="139"/>
  <c r="E29" i="139"/>
  <c r="F25" i="139"/>
  <c r="E25" i="139"/>
  <c r="F21" i="139"/>
  <c r="E21" i="139"/>
  <c r="F17" i="139"/>
  <c r="E17" i="139"/>
  <c r="F13" i="139"/>
  <c r="E13" i="139"/>
  <c r="F9" i="139"/>
  <c r="E9" i="139"/>
  <c r="F5" i="139"/>
  <c r="E5" i="139"/>
  <c r="F34" i="139"/>
  <c r="E34" i="139"/>
  <c r="F14" i="139"/>
  <c r="E14" i="139"/>
  <c r="F36" i="139"/>
  <c r="E36" i="139"/>
  <c r="F24" i="139"/>
  <c r="E24" i="139"/>
  <c r="F12" i="139"/>
  <c r="E12" i="139"/>
  <c r="F4" i="139"/>
  <c r="E4" i="139"/>
  <c r="F38" i="139"/>
  <c r="E38" i="139"/>
  <c r="F26" i="139"/>
  <c r="E26" i="139"/>
  <c r="F18" i="139"/>
  <c r="E18" i="139"/>
  <c r="F10" i="139"/>
  <c r="E10" i="139"/>
  <c r="F40" i="139"/>
  <c r="E40" i="139"/>
  <c r="F32" i="139"/>
  <c r="E32" i="139"/>
  <c r="F28" i="139"/>
  <c r="E28" i="139"/>
  <c r="F20" i="139"/>
  <c r="E20" i="139"/>
  <c r="F16" i="139"/>
  <c r="E16" i="139"/>
  <c r="F8" i="139"/>
  <c r="E8" i="139"/>
  <c r="F39" i="139"/>
  <c r="E39" i="139"/>
  <c r="F35" i="139"/>
  <c r="E35" i="139"/>
  <c r="F31" i="139"/>
  <c r="E31" i="139"/>
  <c r="F27" i="139"/>
  <c r="E27" i="139"/>
  <c r="F23" i="139"/>
  <c r="E23" i="139"/>
  <c r="F19" i="139"/>
  <c r="E19" i="139"/>
  <c r="F15" i="139"/>
  <c r="E15" i="139"/>
  <c r="F11" i="139"/>
  <c r="E11" i="139"/>
  <c r="F7" i="139"/>
  <c r="E7" i="139"/>
  <c r="E3" i="139"/>
  <c r="D43" i="139"/>
  <c r="D45" i="139" s="1"/>
  <c r="F43" i="139" l="1"/>
  <c r="E43" i="139"/>
  <c r="W19" i="138" l="1"/>
  <c r="V19" i="138"/>
  <c r="Q55" i="130"/>
  <c r="R55" i="130" s="1"/>
  <c r="Q54" i="130"/>
  <c r="R54" i="130" s="1"/>
  <c r="Q53" i="130"/>
  <c r="R53" i="130" s="1"/>
  <c r="Q52" i="130"/>
  <c r="R52" i="130" s="1"/>
  <c r="Q51" i="130"/>
  <c r="R51" i="130" s="1"/>
  <c r="Q50" i="130"/>
  <c r="R50" i="130" s="1"/>
  <c r="Q49" i="130"/>
  <c r="R49" i="130" s="1"/>
  <c r="Q48" i="130"/>
  <c r="R48" i="130" s="1"/>
  <c r="Q47" i="130"/>
  <c r="R47" i="130" s="1"/>
  <c r="Q46" i="130"/>
  <c r="R46" i="130" s="1"/>
  <c r="Q45" i="130"/>
  <c r="R45" i="130" s="1"/>
  <c r="Q44" i="130"/>
  <c r="R44" i="130" s="1"/>
  <c r="Q43" i="130"/>
  <c r="R43" i="130" s="1"/>
  <c r="Q42" i="130"/>
  <c r="R42" i="130" s="1"/>
  <c r="Q41" i="130"/>
  <c r="R41" i="130" s="1"/>
  <c r="Q40" i="130"/>
  <c r="R40" i="130" s="1"/>
  <c r="Q39" i="130"/>
  <c r="R39" i="130" s="1"/>
  <c r="Q38" i="130"/>
  <c r="R38" i="130" s="1"/>
  <c r="Q37" i="130"/>
  <c r="R37" i="130" s="1"/>
  <c r="Q36" i="130"/>
  <c r="R36" i="130" s="1"/>
  <c r="Q35" i="130"/>
  <c r="R35" i="130" s="1"/>
  <c r="Q34" i="130"/>
  <c r="R34" i="130" s="1"/>
  <c r="Q33" i="130"/>
  <c r="R33" i="130" s="1"/>
  <c r="Q30" i="130"/>
  <c r="R30" i="130" s="1"/>
  <c r="Q29" i="130"/>
  <c r="R29" i="130" s="1"/>
  <c r="Q28" i="130"/>
  <c r="R28" i="130" s="1"/>
  <c r="Q27" i="130"/>
  <c r="R27" i="130" s="1"/>
  <c r="Q26" i="130"/>
  <c r="R26" i="130" s="1"/>
  <c r="Q25" i="130"/>
  <c r="R25" i="130" s="1"/>
  <c r="Q24" i="130"/>
  <c r="R24" i="130" s="1"/>
  <c r="Q23" i="130"/>
  <c r="R23" i="130" s="1"/>
  <c r="Q22" i="130"/>
  <c r="R22" i="130" s="1"/>
  <c r="Q21" i="130"/>
  <c r="R21" i="130" s="1"/>
  <c r="Q20" i="130"/>
  <c r="R20" i="130" s="1"/>
  <c r="Q19" i="130"/>
  <c r="R19" i="130" s="1"/>
  <c r="Q18" i="130"/>
  <c r="R18" i="130" s="1"/>
  <c r="Q17" i="130"/>
  <c r="R17" i="130" s="1"/>
  <c r="Q16" i="130"/>
  <c r="R16" i="130" s="1"/>
  <c r="Q15" i="130"/>
  <c r="R15" i="130" s="1"/>
  <c r="Q14" i="130"/>
  <c r="R14" i="130" s="1"/>
  <c r="Q13" i="130"/>
  <c r="R13" i="130" s="1"/>
  <c r="Q12" i="130"/>
  <c r="R12" i="130" s="1"/>
  <c r="Q11" i="130"/>
  <c r="R11" i="130" s="1"/>
  <c r="Q10" i="130"/>
  <c r="R10" i="130" s="1"/>
  <c r="Q9" i="130"/>
  <c r="R9" i="130" s="1"/>
  <c r="Q8" i="130"/>
  <c r="R8" i="130" s="1"/>
  <c r="Q7" i="130"/>
  <c r="R7" i="130" s="1"/>
  <c r="R6" i="130"/>
  <c r="Q6" i="130"/>
  <c r="W36" i="138" l="1"/>
  <c r="W37" i="138" s="1"/>
  <c r="V34" i="138"/>
  <c r="V35" i="138" s="1"/>
  <c r="V36" i="138" s="1"/>
  <c r="S34" i="138"/>
  <c r="S33" i="138"/>
  <c r="W31" i="138"/>
  <c r="W39" i="138" s="1"/>
  <c r="AC29" i="138"/>
  <c r="AB29" i="138"/>
  <c r="AC28" i="138"/>
  <c r="J27" i="138"/>
  <c r="J28" i="138" s="1"/>
  <c r="J29" i="138" s="1"/>
  <c r="J30" i="138" s="1"/>
  <c r="J31" i="138" s="1"/>
  <c r="AB20" i="138"/>
  <c r="AB21" i="138" s="1"/>
  <c r="AB22" i="138" s="1"/>
  <c r="G20" i="138"/>
  <c r="X18" i="138"/>
  <c r="J18" i="138"/>
  <c r="J19" i="138" s="1"/>
  <c r="J20" i="138" s="1"/>
  <c r="J21" i="138" s="1"/>
  <c r="J22" i="138" s="1"/>
  <c r="AI11" i="138"/>
  <c r="AH11" i="138"/>
  <c r="AG11" i="138"/>
  <c r="AF11" i="138"/>
  <c r="AE11" i="138"/>
  <c r="AD11" i="138"/>
  <c r="AC11" i="138"/>
  <c r="AB11" i="138"/>
  <c r="AI10" i="138"/>
  <c r="AH10" i="138"/>
  <c r="AG10" i="138"/>
  <c r="AF10" i="138"/>
  <c r="AF13" i="138" s="1"/>
  <c r="AE10" i="138"/>
  <c r="AD10" i="138"/>
  <c r="AC10" i="138"/>
  <c r="AB10" i="138"/>
  <c r="AB13" i="138" s="1"/>
  <c r="M27" i="138"/>
  <c r="L27" i="138"/>
  <c r="K27" i="138"/>
  <c r="J9" i="138"/>
  <c r="J10" i="138" s="1"/>
  <c r="J11" i="138" s="1"/>
  <c r="J12" i="138" s="1"/>
  <c r="J13" i="138" s="1"/>
  <c r="M26" i="138"/>
  <c r="L26" i="138"/>
  <c r="W32" i="138" l="1"/>
  <c r="AE13" i="138"/>
  <c r="AC13" i="138"/>
  <c r="AG13" i="138"/>
  <c r="AD13" i="138"/>
  <c r="AH13" i="138"/>
  <c r="AI13" i="138"/>
  <c r="AD29" i="138"/>
  <c r="AE29" i="138" s="1"/>
  <c r="AE32" i="138" s="1"/>
  <c r="N27" i="138"/>
  <c r="K26" i="138"/>
  <c r="N26" i="138" s="1"/>
  <c r="S35" i="138"/>
  <c r="F11" i="138" s="1"/>
  <c r="I24" i="137"/>
  <c r="I25" i="137" s="1"/>
  <c r="I26" i="137" s="1"/>
  <c r="I27" i="137" s="1"/>
  <c r="I15" i="137"/>
  <c r="T11" i="137"/>
  <c r="U11" i="137"/>
  <c r="U13" i="137" s="1"/>
  <c r="Q11" i="137"/>
  <c r="Q13" i="137" s="1"/>
  <c r="S11" i="137"/>
  <c r="R11" i="137"/>
  <c r="I6" i="137"/>
  <c r="M4" i="137"/>
  <c r="N8" i="138" s="1"/>
  <c r="I7" i="137" l="1"/>
  <c r="L6" i="137"/>
  <c r="M10" i="138" s="1"/>
  <c r="K6" i="137"/>
  <c r="L10" i="138" s="1"/>
  <c r="J6" i="137"/>
  <c r="K10" i="138" s="1"/>
  <c r="AB15" i="138"/>
  <c r="AB28" i="138" s="1"/>
  <c r="AD28" i="138" s="1"/>
  <c r="AE28" i="138" s="1"/>
  <c r="AE31" i="138" s="1"/>
  <c r="I16" i="137"/>
  <c r="K15" i="137"/>
  <c r="J15" i="137"/>
  <c r="L15" i="137"/>
  <c r="M5" i="137"/>
  <c r="N9" i="138" s="1"/>
  <c r="O27" i="138"/>
  <c r="M6" i="137" l="1"/>
  <c r="N10" i="138" s="1"/>
  <c r="J24" i="137"/>
  <c r="K19" i="138"/>
  <c r="K28" i="138" s="1"/>
  <c r="M15" i="137"/>
  <c r="L19" i="138"/>
  <c r="L28" i="138" s="1"/>
  <c r="K24" i="137"/>
  <c r="I17" i="137"/>
  <c r="L16" i="137"/>
  <c r="K16" i="137"/>
  <c r="J16" i="137"/>
  <c r="M19" i="138"/>
  <c r="M28" i="138" s="1"/>
  <c r="L24" i="137"/>
  <c r="I8" i="137"/>
  <c r="K7" i="137"/>
  <c r="L11" i="138" s="1"/>
  <c r="J7" i="137"/>
  <c r="L7" i="137"/>
  <c r="M11" i="138" s="1"/>
  <c r="N23" i="137"/>
  <c r="N28" i="138" l="1"/>
  <c r="O28" i="138" s="1"/>
  <c r="J25" i="137"/>
  <c r="K20" i="138"/>
  <c r="M16" i="137"/>
  <c r="I9" i="137"/>
  <c r="J8" i="137"/>
  <c r="L8" i="137"/>
  <c r="M12" i="138" s="1"/>
  <c r="K8" i="137"/>
  <c r="L12" i="138" s="1"/>
  <c r="L20" i="138"/>
  <c r="L29" i="138" s="1"/>
  <c r="K25" i="137"/>
  <c r="M24" i="137"/>
  <c r="N24" i="137" s="1"/>
  <c r="N19" i="138"/>
  <c r="M20" i="138"/>
  <c r="M29" i="138" s="1"/>
  <c r="L25" i="137"/>
  <c r="K11" i="138"/>
  <c r="K29" i="138" s="1"/>
  <c r="M7" i="137"/>
  <c r="N11" i="138" s="1"/>
  <c r="I18" i="137"/>
  <c r="K17" i="137"/>
  <c r="J17" i="137"/>
  <c r="L17" i="137"/>
  <c r="N29" i="138" l="1"/>
  <c r="O29" i="138" s="1"/>
  <c r="M25" i="137"/>
  <c r="N25" i="137" s="1"/>
  <c r="N20" i="138"/>
  <c r="L21" i="138"/>
  <c r="L30" i="138" s="1"/>
  <c r="K26" i="137"/>
  <c r="J26" i="137"/>
  <c r="K21" i="138"/>
  <c r="M17" i="137"/>
  <c r="K12" i="138"/>
  <c r="M8" i="137"/>
  <c r="N12" i="138" s="1"/>
  <c r="L18" i="137"/>
  <c r="J18" i="137"/>
  <c r="K18" i="137"/>
  <c r="M21" i="138"/>
  <c r="M30" i="138" s="1"/>
  <c r="L26" i="137"/>
  <c r="K9" i="137"/>
  <c r="L13" i="138" s="1"/>
  <c r="L9" i="137"/>
  <c r="M13" i="138" s="1"/>
  <c r="J9" i="137"/>
  <c r="H9" i="130"/>
  <c r="H10" i="130" s="1"/>
  <c r="K30" i="138" l="1"/>
  <c r="L22" i="138"/>
  <c r="L31" i="138" s="1"/>
  <c r="K27" i="137"/>
  <c r="N30" i="138"/>
  <c r="O30" i="138" s="1"/>
  <c r="J27" i="137"/>
  <c r="K22" i="138"/>
  <c r="M18" i="137"/>
  <c r="N21" i="138"/>
  <c r="M26" i="137"/>
  <c r="N26" i="137" s="1"/>
  <c r="M22" i="138"/>
  <c r="M31" i="138" s="1"/>
  <c r="L27" i="137"/>
  <c r="K13" i="138"/>
  <c r="K31" i="138" s="1"/>
  <c r="M9" i="137"/>
  <c r="N13" i="138" s="1"/>
  <c r="C71" i="103"/>
  <c r="C70" i="103"/>
  <c r="C69" i="103"/>
  <c r="C68" i="103"/>
  <c r="C67" i="103"/>
  <c r="C66" i="103"/>
  <c r="C65" i="103"/>
  <c r="C64" i="103"/>
  <c r="C63" i="103"/>
  <c r="C62" i="103"/>
  <c r="C61" i="103"/>
  <c r="C60" i="103"/>
  <c r="C59" i="103"/>
  <c r="C58" i="103"/>
  <c r="C57" i="103"/>
  <c r="C56" i="103"/>
  <c r="C55" i="103"/>
  <c r="C54" i="103"/>
  <c r="C53" i="103"/>
  <c r="AL60" i="98"/>
  <c r="AL71" i="98"/>
  <c r="F107" i="98"/>
  <c r="F108" i="98" s="1"/>
  <c r="F109" i="98" s="1"/>
  <c r="F110" i="98" s="1"/>
  <c r="AL67" i="98"/>
  <c r="AL66" i="98"/>
  <c r="AL65" i="98"/>
  <c r="AL64" i="98"/>
  <c r="AL63" i="98"/>
  <c r="AL62" i="98"/>
  <c r="F62" i="98"/>
  <c r="F63" i="98" s="1"/>
  <c r="F64" i="98" s="1"/>
  <c r="F65" i="98" s="1"/>
  <c r="F66" i="98" s="1"/>
  <c r="F67" i="98" s="1"/>
  <c r="F68" i="98" s="1"/>
  <c r="F69" i="98" s="1"/>
  <c r="F70" i="98" s="1"/>
  <c r="F71" i="98" s="1"/>
  <c r="F72" i="98" s="1"/>
  <c r="F73" i="98" s="1"/>
  <c r="F74" i="98" s="1"/>
  <c r="F75" i="98" s="1"/>
  <c r="F76" i="98" s="1"/>
  <c r="F77" i="98" s="1"/>
  <c r="F78" i="98" s="1"/>
  <c r="F79" i="98" s="1"/>
  <c r="F80" i="98" s="1"/>
  <c r="F81" i="98" s="1"/>
  <c r="F82" i="98" s="1"/>
  <c r="F83" i="98" s="1"/>
  <c r="F84" i="98" s="1"/>
  <c r="F85" i="98" s="1"/>
  <c r="F86" i="98" s="1"/>
  <c r="F87" i="98" s="1"/>
  <c r="F88" i="98" s="1"/>
  <c r="F89" i="98" s="1"/>
  <c r="F90" i="98" s="1"/>
  <c r="F91" i="98" s="1"/>
  <c r="F92" i="98" s="1"/>
  <c r="F93" i="98" s="1"/>
  <c r="F94" i="98" s="1"/>
  <c r="F95" i="98" s="1"/>
  <c r="F96" i="98" s="1"/>
  <c r="F97" i="98" s="1"/>
  <c r="F98" i="98" s="1"/>
  <c r="F99" i="98" s="1"/>
  <c r="F100" i="98" s="1"/>
  <c r="F101" i="98" s="1"/>
  <c r="F102" i="98" s="1"/>
  <c r="F103" i="98" s="1"/>
  <c r="AL61" i="98"/>
  <c r="AL59" i="98"/>
  <c r="AM55" i="98"/>
  <c r="AN48" i="98"/>
  <c r="AM48" i="98"/>
  <c r="AL48" i="98"/>
  <c r="C48" i="98"/>
  <c r="B48" i="98"/>
  <c r="A48" i="98"/>
  <c r="AN47" i="98"/>
  <c r="AM47" i="98"/>
  <c r="AL47" i="98"/>
  <c r="C47" i="98"/>
  <c r="B47" i="98"/>
  <c r="A47" i="98"/>
  <c r="AN46" i="98"/>
  <c r="AM46" i="98"/>
  <c r="AL46" i="98"/>
  <c r="C46" i="98"/>
  <c r="B46" i="98"/>
  <c r="A46" i="98"/>
  <c r="CH45" i="98"/>
  <c r="CG45" i="98"/>
  <c r="CF45" i="98"/>
  <c r="CE45" i="98"/>
  <c r="CD45" i="98"/>
  <c r="CC45" i="98"/>
  <c r="CB45" i="98"/>
  <c r="CA45" i="98"/>
  <c r="BZ45" i="98"/>
  <c r="BY45" i="98"/>
  <c r="BX45" i="98"/>
  <c r="BW45" i="98"/>
  <c r="BV45" i="98"/>
  <c r="BU45" i="98"/>
  <c r="BT45" i="98"/>
  <c r="BS45" i="98"/>
  <c r="BR45" i="98"/>
  <c r="BQ45" i="98"/>
  <c r="BP45" i="98"/>
  <c r="BO45" i="98"/>
  <c r="BN45" i="98"/>
  <c r="BM45" i="98"/>
  <c r="BL45" i="98"/>
  <c r="BK45" i="98"/>
  <c r="BJ45" i="98"/>
  <c r="BI45" i="98"/>
  <c r="BH45" i="98"/>
  <c r="BG45" i="98"/>
  <c r="BF45" i="98"/>
  <c r="BE45" i="98"/>
  <c r="BD45" i="98"/>
  <c r="BC45" i="98"/>
  <c r="BB45" i="98"/>
  <c r="BA45" i="98"/>
  <c r="AZ45" i="98"/>
  <c r="AY45" i="98"/>
  <c r="AX45" i="98"/>
  <c r="AW45" i="98"/>
  <c r="AV45" i="98"/>
  <c r="AU45" i="98"/>
  <c r="AT45" i="98"/>
  <c r="AS45" i="98"/>
  <c r="AR45" i="98"/>
  <c r="AQ45" i="98"/>
  <c r="AP45" i="98"/>
  <c r="AN45" i="98"/>
  <c r="AM45" i="98"/>
  <c r="AL45" i="98"/>
  <c r="C45" i="98"/>
  <c r="B45" i="98"/>
  <c r="A45" i="98"/>
  <c r="CH44" i="98"/>
  <c r="CG44" i="98"/>
  <c r="CF44" i="98"/>
  <c r="CE44" i="98"/>
  <c r="CD44" i="98"/>
  <c r="CC44" i="98"/>
  <c r="CB44" i="98"/>
  <c r="CA44" i="98"/>
  <c r="BZ44" i="98"/>
  <c r="BY44" i="98"/>
  <c r="BX44" i="98"/>
  <c r="BW44" i="98"/>
  <c r="BV44" i="98"/>
  <c r="BU44" i="98"/>
  <c r="BT44" i="98"/>
  <c r="BS44" i="98"/>
  <c r="BR44" i="98"/>
  <c r="BQ44" i="98"/>
  <c r="BP44" i="98"/>
  <c r="BO44" i="98"/>
  <c r="BN44" i="98"/>
  <c r="BM44" i="98"/>
  <c r="BL44" i="98"/>
  <c r="BK44" i="98"/>
  <c r="BJ44" i="98"/>
  <c r="BI44" i="98"/>
  <c r="BH44" i="98"/>
  <c r="BG44" i="98"/>
  <c r="BF44" i="98"/>
  <c r="BE44" i="98"/>
  <c r="BD44" i="98"/>
  <c r="BC44" i="98"/>
  <c r="BB44" i="98"/>
  <c r="BA44" i="98"/>
  <c r="AZ44" i="98"/>
  <c r="AY44" i="98"/>
  <c r="AX44" i="98"/>
  <c r="AW44" i="98"/>
  <c r="AV44" i="98"/>
  <c r="AU44" i="98"/>
  <c r="AT44" i="98"/>
  <c r="AS44" i="98"/>
  <c r="AR44" i="98"/>
  <c r="AQ44" i="98"/>
  <c r="AP44" i="98"/>
  <c r="AN44" i="98"/>
  <c r="AM44" i="98"/>
  <c r="AL44" i="98"/>
  <c r="AK44" i="98"/>
  <c r="C44" i="98"/>
  <c r="B44" i="98"/>
  <c r="A44" i="98"/>
  <c r="AN43" i="98"/>
  <c r="AM43" i="98"/>
  <c r="AL43" i="98"/>
  <c r="AK43" i="98"/>
  <c r="C43" i="98"/>
  <c r="B43" i="98"/>
  <c r="A43" i="98"/>
  <c r="AN42" i="98"/>
  <c r="AM42" i="98"/>
  <c r="AL42" i="98"/>
  <c r="AK42" i="98"/>
  <c r="C42" i="98"/>
  <c r="B42" i="98"/>
  <c r="A42" i="98"/>
  <c r="AN41" i="98"/>
  <c r="AM41" i="98"/>
  <c r="AL41" i="98"/>
  <c r="AK41" i="98"/>
  <c r="C41" i="98"/>
  <c r="B41" i="98"/>
  <c r="A41" i="98"/>
  <c r="AN40" i="98"/>
  <c r="AM40" i="98"/>
  <c r="AL40" i="98"/>
  <c r="AK40" i="98"/>
  <c r="C40" i="98"/>
  <c r="B40" i="98"/>
  <c r="A40" i="98"/>
  <c r="AN39" i="98"/>
  <c r="AM39" i="98"/>
  <c r="AL39" i="98"/>
  <c r="AK39" i="98"/>
  <c r="C39" i="98"/>
  <c r="B39" i="98"/>
  <c r="A39" i="98"/>
  <c r="AN38" i="98"/>
  <c r="AM38" i="98"/>
  <c r="AL38" i="98"/>
  <c r="AK38" i="98"/>
  <c r="C38" i="98"/>
  <c r="B38" i="98"/>
  <c r="A38" i="98"/>
  <c r="AN37" i="98"/>
  <c r="AM37" i="98"/>
  <c r="AL37" i="98"/>
  <c r="AK37" i="98"/>
  <c r="C37" i="98"/>
  <c r="B37" i="98"/>
  <c r="A37" i="98"/>
  <c r="AN36" i="98"/>
  <c r="AM36" i="98"/>
  <c r="AL36" i="98"/>
  <c r="AK36" i="98"/>
  <c r="C36" i="98"/>
  <c r="B36" i="98"/>
  <c r="A36" i="98"/>
  <c r="AN35" i="98"/>
  <c r="AM35" i="98"/>
  <c r="AL35" i="98"/>
  <c r="AK35" i="98"/>
  <c r="C35" i="98"/>
  <c r="B35" i="98"/>
  <c r="A35" i="98"/>
  <c r="AN34" i="98"/>
  <c r="AM34" i="98"/>
  <c r="AL34" i="98"/>
  <c r="AK34" i="98"/>
  <c r="C34" i="98"/>
  <c r="B34" i="98"/>
  <c r="A34" i="98"/>
  <c r="AN33" i="98"/>
  <c r="AM33" i="98"/>
  <c r="AL33" i="98"/>
  <c r="AK33" i="98"/>
  <c r="C33" i="98"/>
  <c r="B33" i="98"/>
  <c r="A33" i="98"/>
  <c r="CH32" i="98"/>
  <c r="CG32" i="98"/>
  <c r="CF32" i="98"/>
  <c r="CE32" i="98"/>
  <c r="CD32" i="98"/>
  <c r="CC32" i="98"/>
  <c r="CB32" i="98"/>
  <c r="CA32" i="98"/>
  <c r="BZ32" i="98"/>
  <c r="BY32" i="98"/>
  <c r="BX32" i="98"/>
  <c r="BW32" i="98"/>
  <c r="BV32" i="98"/>
  <c r="BU32" i="98"/>
  <c r="BT32" i="98"/>
  <c r="BS32" i="98"/>
  <c r="BR32" i="98"/>
  <c r="BQ32" i="98"/>
  <c r="BP32" i="98"/>
  <c r="BO32" i="98"/>
  <c r="BN32" i="98"/>
  <c r="BM32" i="98"/>
  <c r="BL32" i="98"/>
  <c r="BK32" i="98"/>
  <c r="BJ32" i="98"/>
  <c r="BI32" i="98"/>
  <c r="BH32" i="98"/>
  <c r="BG32" i="98"/>
  <c r="BF32" i="98"/>
  <c r="BE32" i="98"/>
  <c r="BD32" i="98"/>
  <c r="BC32" i="98"/>
  <c r="BB32" i="98"/>
  <c r="BA32" i="98"/>
  <c r="AZ32" i="98"/>
  <c r="AY32" i="98"/>
  <c r="AX32" i="98"/>
  <c r="AW32" i="98"/>
  <c r="AV32" i="98"/>
  <c r="AU32" i="98"/>
  <c r="AT32" i="98"/>
  <c r="AS32" i="98"/>
  <c r="AR32" i="98"/>
  <c r="AQ32" i="98"/>
  <c r="AP32" i="98"/>
  <c r="AN32" i="98"/>
  <c r="AM32" i="98"/>
  <c r="AL32" i="98"/>
  <c r="AK32" i="98"/>
  <c r="C32" i="98"/>
  <c r="B32" i="98"/>
  <c r="A32" i="98"/>
  <c r="CH31" i="98"/>
  <c r="CG31" i="98"/>
  <c r="CF31" i="98"/>
  <c r="CE31" i="98"/>
  <c r="CD31" i="98"/>
  <c r="CC31" i="98"/>
  <c r="CB31" i="98"/>
  <c r="CA31" i="98"/>
  <c r="BZ31" i="98"/>
  <c r="BY31" i="98"/>
  <c r="BX31" i="98"/>
  <c r="BW31" i="98"/>
  <c r="BV31" i="98"/>
  <c r="BU31" i="98"/>
  <c r="BT31" i="98"/>
  <c r="BS31" i="98"/>
  <c r="BR31" i="98"/>
  <c r="BQ31" i="98"/>
  <c r="BP31" i="98"/>
  <c r="BO31" i="98"/>
  <c r="BN31" i="98"/>
  <c r="BM31" i="98"/>
  <c r="BL31" i="98"/>
  <c r="BK31" i="98"/>
  <c r="BJ31" i="98"/>
  <c r="BI31" i="98"/>
  <c r="BH31" i="98"/>
  <c r="BG31" i="98"/>
  <c r="BF31" i="98"/>
  <c r="BE31" i="98"/>
  <c r="BD31" i="98"/>
  <c r="BC31" i="98"/>
  <c r="BB31" i="98"/>
  <c r="BA31" i="98"/>
  <c r="AZ31" i="98"/>
  <c r="AY31" i="98"/>
  <c r="AX31" i="98"/>
  <c r="AW31" i="98"/>
  <c r="AV31" i="98"/>
  <c r="AU31" i="98"/>
  <c r="AT31" i="98"/>
  <c r="AS31" i="98"/>
  <c r="AR31" i="98"/>
  <c r="AQ31" i="98"/>
  <c r="AP31" i="98"/>
  <c r="AN31" i="98"/>
  <c r="AM31" i="98"/>
  <c r="AL31" i="98"/>
  <c r="AK31" i="98"/>
  <c r="C31" i="98"/>
  <c r="B31" i="98"/>
  <c r="A31" i="98"/>
  <c r="AN30" i="98"/>
  <c r="AM30" i="98"/>
  <c r="AL30" i="98"/>
  <c r="AK30" i="98"/>
  <c r="C30" i="98"/>
  <c r="B30" i="98"/>
  <c r="A30" i="98"/>
  <c r="AN29" i="98"/>
  <c r="AM29" i="98"/>
  <c r="AL29" i="98"/>
  <c r="AK29" i="98"/>
  <c r="C29" i="98"/>
  <c r="B29" i="98"/>
  <c r="A29" i="98"/>
  <c r="AN28" i="98"/>
  <c r="AM28" i="98"/>
  <c r="AI34" i="98" s="1"/>
  <c r="AL28" i="98"/>
  <c r="AK28" i="98"/>
  <c r="C28" i="98"/>
  <c r="B28" i="98"/>
  <c r="A28" i="98"/>
  <c r="AN27" i="98"/>
  <c r="AM27" i="98"/>
  <c r="AL27" i="98"/>
  <c r="AK27" i="98"/>
  <c r="C27" i="98"/>
  <c r="B27" i="98"/>
  <c r="A27" i="98"/>
  <c r="AN26" i="98"/>
  <c r="AM26" i="98"/>
  <c r="AL26" i="98"/>
  <c r="AK26" i="98"/>
  <c r="C26" i="98"/>
  <c r="B26" i="98"/>
  <c r="A26" i="98"/>
  <c r="AN25" i="98"/>
  <c r="AM25" i="98"/>
  <c r="AL25" i="98"/>
  <c r="AK25" i="98"/>
  <c r="C25" i="98"/>
  <c r="B25" i="98"/>
  <c r="A25" i="98"/>
  <c r="AN24" i="98"/>
  <c r="AM24" i="98"/>
  <c r="AL24" i="98"/>
  <c r="AK24" i="98"/>
  <c r="C24" i="98"/>
  <c r="B24" i="98"/>
  <c r="A24" i="98"/>
  <c r="AN23" i="98"/>
  <c r="AM23" i="98"/>
  <c r="AL23" i="98"/>
  <c r="AK23" i="98"/>
  <c r="C23" i="98"/>
  <c r="B23" i="98"/>
  <c r="A23" i="98"/>
  <c r="AN22" i="98"/>
  <c r="AM22" i="98"/>
  <c r="AL22" i="98"/>
  <c r="AK22" i="98"/>
  <c r="C22" i="98"/>
  <c r="B22" i="98"/>
  <c r="A22" i="98"/>
  <c r="AN21" i="98"/>
  <c r="AM21" i="98"/>
  <c r="AL21" i="98"/>
  <c r="AK21" i="98"/>
  <c r="C21" i="98"/>
  <c r="B21" i="98"/>
  <c r="A21" i="98"/>
  <c r="AN20" i="98"/>
  <c r="AM20" i="98"/>
  <c r="AL20" i="98"/>
  <c r="AK20" i="98"/>
  <c r="C20" i="98"/>
  <c r="B20" i="98"/>
  <c r="A20" i="98"/>
  <c r="AN19" i="98"/>
  <c r="AM19" i="98"/>
  <c r="AL19" i="98"/>
  <c r="AK19" i="98"/>
  <c r="C19" i="98"/>
  <c r="B19" i="98"/>
  <c r="A19" i="98"/>
  <c r="AN18" i="98"/>
  <c r="AM18" i="98"/>
  <c r="AL18" i="98"/>
  <c r="AK18" i="98"/>
  <c r="C18" i="98"/>
  <c r="B18" i="98"/>
  <c r="A18" i="98"/>
  <c r="AN17" i="98"/>
  <c r="AM17" i="98"/>
  <c r="AL17" i="98"/>
  <c r="AK17" i="98"/>
  <c r="C17" i="98"/>
  <c r="B17" i="98"/>
  <c r="A17" i="98"/>
  <c r="AN16" i="98"/>
  <c r="AM16" i="98"/>
  <c r="AL16" i="98"/>
  <c r="AK16" i="98"/>
  <c r="C16" i="98"/>
  <c r="B16" i="98"/>
  <c r="A16" i="98"/>
  <c r="AN15" i="98"/>
  <c r="AM15" i="98"/>
  <c r="AL15" i="98"/>
  <c r="AK15" i="98"/>
  <c r="C15" i="98"/>
  <c r="B15" i="98"/>
  <c r="A15" i="98"/>
  <c r="AN14" i="98"/>
  <c r="AM14" i="98"/>
  <c r="AL14" i="98"/>
  <c r="AK14" i="98"/>
  <c r="C14" i="98"/>
  <c r="B14" i="98"/>
  <c r="A14" i="98"/>
  <c r="AN13" i="98"/>
  <c r="AM13" i="98"/>
  <c r="AL13" i="98"/>
  <c r="AK13" i="98"/>
  <c r="C13" i="98"/>
  <c r="B13" i="98"/>
  <c r="A13" i="98"/>
  <c r="AN12" i="98"/>
  <c r="AM12" i="98"/>
  <c r="AL12" i="98"/>
  <c r="AK12" i="98"/>
  <c r="C12" i="98"/>
  <c r="B12" i="98"/>
  <c r="A12" i="98"/>
  <c r="AN11" i="98"/>
  <c r="AM11" i="98"/>
  <c r="AL11" i="98"/>
  <c r="AK11" i="98"/>
  <c r="C11" i="98"/>
  <c r="B11" i="98"/>
  <c r="A11" i="98"/>
  <c r="AN10" i="98"/>
  <c r="AM10" i="98"/>
  <c r="AL10" i="98"/>
  <c r="AK10" i="98"/>
  <c r="C10" i="98"/>
  <c r="B10" i="98"/>
  <c r="A10" i="98"/>
  <c r="AN9" i="98"/>
  <c r="AM9" i="98"/>
  <c r="AL9" i="98"/>
  <c r="AK9" i="98"/>
  <c r="C9" i="98"/>
  <c r="B9" i="98"/>
  <c r="A9" i="98"/>
  <c r="AN8" i="98"/>
  <c r="AM8" i="98"/>
  <c r="AL8" i="98"/>
  <c r="AK8" i="98"/>
  <c r="C8" i="98"/>
  <c r="B8" i="98"/>
  <c r="A8" i="98"/>
  <c r="AN7" i="98"/>
  <c r="AM7" i="98"/>
  <c r="AL7" i="98"/>
  <c r="AK7" i="98"/>
  <c r="C7" i="98"/>
  <c r="B7" i="98"/>
  <c r="A7" i="98"/>
  <c r="AN6" i="98"/>
  <c r="AM6" i="98"/>
  <c r="AL6" i="98"/>
  <c r="AK6" i="98"/>
  <c r="C6" i="98"/>
  <c r="B6" i="98"/>
  <c r="A6" i="98"/>
  <c r="AN5" i="98"/>
  <c r="AM5" i="98"/>
  <c r="AL5" i="98"/>
  <c r="AK5" i="98"/>
  <c r="F5" i="98"/>
  <c r="C5" i="98"/>
  <c r="B5" i="98"/>
  <c r="A5" i="98"/>
  <c r="AN4" i="98"/>
  <c r="AY4" i="98" s="1"/>
  <c r="AM4" i="98"/>
  <c r="AK4" i="98"/>
  <c r="S4" i="98" s="1"/>
  <c r="AH4" i="98"/>
  <c r="AG4" i="98"/>
  <c r="AF4" i="98"/>
  <c r="AD4" i="98"/>
  <c r="AB4" i="98"/>
  <c r="V4" i="98"/>
  <c r="P4" i="98"/>
  <c r="Z4" i="98" s="1"/>
  <c r="C4" i="98"/>
  <c r="B4" i="98"/>
  <c r="A4" i="98"/>
  <c r="C36" i="104"/>
  <c r="C37" i="104" s="1"/>
  <c r="C38" i="104" s="1"/>
  <c r="D35" i="104"/>
  <c r="F6" i="104"/>
  <c r="F7" i="104" s="1"/>
  <c r="AB4" i="104"/>
  <c r="AA4" i="104" s="1"/>
  <c r="Y4" i="104"/>
  <c r="Y5" i="104" s="1"/>
  <c r="Y6" i="104" s="1"/>
  <c r="L21" i="130"/>
  <c r="L22" i="130" s="1"/>
  <c r="N16" i="130"/>
  <c r="M16" i="130"/>
  <c r="N15" i="130"/>
  <c r="M15" i="130"/>
  <c r="N14" i="130"/>
  <c r="M14" i="130"/>
  <c r="N13" i="130"/>
  <c r="M13" i="130"/>
  <c r="N12" i="130"/>
  <c r="M12" i="130"/>
  <c r="N11" i="130"/>
  <c r="M11" i="130"/>
  <c r="N10" i="130"/>
  <c r="M10" i="130"/>
  <c r="N9" i="130"/>
  <c r="M9" i="130"/>
  <c r="N8" i="130"/>
  <c r="M8" i="130"/>
  <c r="N7" i="130"/>
  <c r="M7" i="130"/>
  <c r="N6" i="130"/>
  <c r="M6" i="130"/>
  <c r="N5" i="130"/>
  <c r="M5" i="130"/>
  <c r="N18" i="130" l="1"/>
  <c r="F36" i="104"/>
  <c r="N31" i="138"/>
  <c r="O31" i="138" s="1"/>
  <c r="O33" i="138" s="1"/>
  <c r="U37" i="104"/>
  <c r="U35" i="104"/>
  <c r="U38" i="104"/>
  <c r="F35" i="104"/>
  <c r="H35" i="104" s="1"/>
  <c r="I35" i="104" s="1"/>
  <c r="A29" i="104"/>
  <c r="U36" i="104"/>
  <c r="W21" i="138"/>
  <c r="J5" i="98"/>
  <c r="K5" i="98"/>
  <c r="N5" i="98"/>
  <c r="H5" i="98"/>
  <c r="I5" i="98"/>
  <c r="M5" i="98"/>
  <c r="L5" i="98"/>
  <c r="AF5" i="98" s="1"/>
  <c r="G5" i="98"/>
  <c r="F6" i="98"/>
  <c r="N22" i="138"/>
  <c r="M27" i="137"/>
  <c r="N27" i="137" s="1"/>
  <c r="N29" i="137" s="1"/>
  <c r="H36" i="104"/>
  <c r="I36" i="104" s="1"/>
  <c r="AE5" i="98"/>
  <c r="AA5" i="98"/>
  <c r="AG5" i="98"/>
  <c r="G61" i="98"/>
  <c r="AE34" i="138"/>
  <c r="S30" i="138" s="1"/>
  <c r="S32" i="138" s="1"/>
  <c r="AB5" i="104"/>
  <c r="AA5" i="104" s="1"/>
  <c r="AC6" i="104" s="1"/>
  <c r="AC5" i="104"/>
  <c r="AE4" i="104"/>
  <c r="AC4" i="104"/>
  <c r="AE5" i="104"/>
  <c r="U4" i="98"/>
  <c r="AB5" i="98"/>
  <c r="AA4" i="98"/>
  <c r="I9" i="104"/>
  <c r="S13" i="137"/>
  <c r="R13" i="137"/>
  <c r="T13" i="137"/>
  <c r="C39" i="104"/>
  <c r="L62" i="98"/>
  <c r="N62" i="98"/>
  <c r="J62" i="98"/>
  <c r="T5" i="98"/>
  <c r="X5" i="98"/>
  <c r="AE4" i="98"/>
  <c r="L61" i="98"/>
  <c r="M61" i="98"/>
  <c r="N61" i="98"/>
  <c r="J61" i="98"/>
  <c r="X4" i="98"/>
  <c r="W4" i="98"/>
  <c r="V5" i="98"/>
  <c r="H61" i="98"/>
  <c r="M18" i="130"/>
  <c r="AE6" i="104"/>
  <c r="Y7" i="104"/>
  <c r="W5" i="98"/>
  <c r="M62" i="98"/>
  <c r="AB6" i="104"/>
  <c r="T4" i="98"/>
  <c r="P6" i="98"/>
  <c r="Z6" i="98" s="1"/>
  <c r="P5" i="98"/>
  <c r="Z5" i="98" s="1"/>
  <c r="AK45" i="98"/>
  <c r="D36" i="104"/>
  <c r="F37" i="104" s="1"/>
  <c r="R4" i="98"/>
  <c r="H62" i="98"/>
  <c r="AH5" i="98"/>
  <c r="AD5" i="98"/>
  <c r="AD4" i="104"/>
  <c r="AF4" i="104" s="1"/>
  <c r="J56" i="98"/>
  <c r="C50" i="98"/>
  <c r="U5" i="98"/>
  <c r="AC56" i="98"/>
  <c r="B50" i="98"/>
  <c r="D71" i="103"/>
  <c r="E18" i="103" s="1"/>
  <c r="Q4" i="98"/>
  <c r="G62" i="98"/>
  <c r="Q5" i="98"/>
  <c r="AL73" i="98"/>
  <c r="AL72" i="98"/>
  <c r="AD5" i="104" l="1"/>
  <c r="AA6" i="104"/>
  <c r="C40" i="104"/>
  <c r="U39" i="104"/>
  <c r="J6" i="98"/>
  <c r="K6" i="98"/>
  <c r="G6" i="98"/>
  <c r="N6" i="98"/>
  <c r="F7" i="98"/>
  <c r="M6" i="98"/>
  <c r="L6" i="98"/>
  <c r="H6" i="98"/>
  <c r="I6" i="98"/>
  <c r="R5" i="98"/>
  <c r="AC5" i="98"/>
  <c r="AF5" i="104"/>
  <c r="S5" i="98"/>
  <c r="Q19" i="137"/>
  <c r="Q25" i="137" s="1"/>
  <c r="F6" i="137" s="1"/>
  <c r="AE56" i="98"/>
  <c r="U23" i="142"/>
  <c r="I15" i="104"/>
  <c r="AF56" i="98"/>
  <c r="AA56" i="98"/>
  <c r="AH56" i="98"/>
  <c r="AD56" i="98"/>
  <c r="AG56" i="98"/>
  <c r="AB56" i="98"/>
  <c r="AC7" i="104"/>
  <c r="D37" i="104"/>
  <c r="F38" i="104" s="1"/>
  <c r="AK46" i="98"/>
  <c r="P7" i="98"/>
  <c r="Z7" i="98" s="1"/>
  <c r="AB7" i="104"/>
  <c r="AA7" i="104" s="1"/>
  <c r="AD6" i="104"/>
  <c r="AF6" i="104" s="1"/>
  <c r="Y8" i="104"/>
  <c r="AE7" i="104"/>
  <c r="S6" i="98" l="1"/>
  <c r="AC6" i="98"/>
  <c r="J7" i="98"/>
  <c r="K7" i="98"/>
  <c r="N7" i="98"/>
  <c r="H7" i="98"/>
  <c r="M7" i="98"/>
  <c r="L7" i="98"/>
  <c r="G7" i="98"/>
  <c r="I7" i="98"/>
  <c r="F8" i="98"/>
  <c r="T6" i="98"/>
  <c r="AD6" i="98"/>
  <c r="J63" i="98"/>
  <c r="R6" i="98"/>
  <c r="AB6" i="98"/>
  <c r="H63" i="98"/>
  <c r="X6" i="98"/>
  <c r="AH6" i="98"/>
  <c r="N63" i="98"/>
  <c r="AF6" i="98"/>
  <c r="L63" i="98"/>
  <c r="V6" i="98"/>
  <c r="AA6" i="98"/>
  <c r="Q6" i="98"/>
  <c r="G63" i="98"/>
  <c r="W6" i="98"/>
  <c r="M63" i="98"/>
  <c r="AG6" i="98"/>
  <c r="U6" i="98"/>
  <c r="AE6" i="98"/>
  <c r="C41" i="104"/>
  <c r="U40" i="104"/>
  <c r="U22" i="142"/>
  <c r="L6" i="104"/>
  <c r="Q18" i="137"/>
  <c r="Q23" i="137" s="1"/>
  <c r="AC8" i="104"/>
  <c r="P8" i="98"/>
  <c r="Z8" i="98" s="1"/>
  <c r="AE8" i="104"/>
  <c r="Y9" i="104"/>
  <c r="H37" i="104"/>
  <c r="I37" i="104" s="1"/>
  <c r="H38" i="104"/>
  <c r="I38" i="104" s="1"/>
  <c r="D38" i="104"/>
  <c r="F39" i="104" s="1"/>
  <c r="AD7" i="104"/>
  <c r="AF7" i="104" s="1"/>
  <c r="AB8" i="104"/>
  <c r="AK47" i="98"/>
  <c r="V7" i="98" l="1"/>
  <c r="AF7" i="98"/>
  <c r="L64" i="98"/>
  <c r="AE7" i="98"/>
  <c r="U7" i="98"/>
  <c r="C42" i="104"/>
  <c r="U41" i="104"/>
  <c r="F9" i="98"/>
  <c r="J8" i="98"/>
  <c r="K8" i="98"/>
  <c r="G8" i="98"/>
  <c r="I8" i="98"/>
  <c r="N8" i="98"/>
  <c r="M8" i="98"/>
  <c r="L8" i="98"/>
  <c r="H8" i="98"/>
  <c r="W7" i="98"/>
  <c r="AG7" i="98"/>
  <c r="M64" i="98"/>
  <c r="AD7" i="98"/>
  <c r="J64" i="98"/>
  <c r="T7" i="98"/>
  <c r="S7" i="98"/>
  <c r="AC7" i="98"/>
  <c r="H64" i="98"/>
  <c r="AB7" i="98"/>
  <c r="R7" i="98"/>
  <c r="G64" i="98"/>
  <c r="Q7" i="98"/>
  <c r="AA7" i="98"/>
  <c r="N64" i="98"/>
  <c r="AH7" i="98"/>
  <c r="X7" i="98"/>
  <c r="E18" i="138"/>
  <c r="E15" i="137"/>
  <c r="F8" i="137"/>
  <c r="G17" i="137"/>
  <c r="F7" i="137"/>
  <c r="AB9" i="104"/>
  <c r="AD8" i="104"/>
  <c r="AF8" i="104" s="1"/>
  <c r="D39" i="104"/>
  <c r="F40" i="104" s="1"/>
  <c r="Y10" i="104"/>
  <c r="AE9" i="104"/>
  <c r="P9" i="98"/>
  <c r="Z9" i="98" s="1"/>
  <c r="AK48" i="98"/>
  <c r="AA8" i="104"/>
  <c r="W8" i="98" l="1"/>
  <c r="M65" i="98"/>
  <c r="AG8" i="98"/>
  <c r="U8" i="98"/>
  <c r="AE8" i="98"/>
  <c r="C43" i="104"/>
  <c r="U42" i="104"/>
  <c r="X8" i="98"/>
  <c r="AH8" i="98"/>
  <c r="N65" i="98"/>
  <c r="AD8" i="98"/>
  <c r="T8" i="98"/>
  <c r="J65" i="98"/>
  <c r="R8" i="98"/>
  <c r="AB8" i="98"/>
  <c r="H65" i="98"/>
  <c r="S8" i="98"/>
  <c r="AC8" i="98"/>
  <c r="F10" i="98"/>
  <c r="J9" i="98"/>
  <c r="K9" i="98"/>
  <c r="N9" i="98"/>
  <c r="H9" i="98"/>
  <c r="I9" i="98"/>
  <c r="M9" i="98"/>
  <c r="L9" i="98"/>
  <c r="G9" i="98"/>
  <c r="V8" i="98"/>
  <c r="AF8" i="98"/>
  <c r="L65" i="98"/>
  <c r="Q8" i="98"/>
  <c r="G65" i="98"/>
  <c r="AA8" i="98"/>
  <c r="H40" i="104"/>
  <c r="I40" i="104" s="1"/>
  <c r="D40" i="104"/>
  <c r="F41" i="104" s="1"/>
  <c r="G7" i="137"/>
  <c r="G15" i="137" s="1"/>
  <c r="T5" i="142" s="1"/>
  <c r="D5" i="142" s="1"/>
  <c r="D6" i="142" s="1"/>
  <c r="D7" i="142" s="1"/>
  <c r="D8" i="142" s="1"/>
  <c r="D9" i="142" s="1"/>
  <c r="D10" i="142" s="1"/>
  <c r="D11" i="142" s="1"/>
  <c r="D12" i="142" s="1"/>
  <c r="D13" i="142" s="1"/>
  <c r="D14" i="142" s="1"/>
  <c r="D15" i="142" s="1"/>
  <c r="D16" i="142" s="1"/>
  <c r="D17" i="142" s="1"/>
  <c r="D18" i="142" s="1"/>
  <c r="D19" i="142" s="1"/>
  <c r="D20" i="142" s="1"/>
  <c r="D21" i="142" s="1"/>
  <c r="D22" i="142" s="1"/>
  <c r="D23" i="142" s="1"/>
  <c r="D24" i="142" s="1"/>
  <c r="D25" i="142" s="1"/>
  <c r="D26" i="142" s="1"/>
  <c r="G18" i="137"/>
  <c r="F9" i="137" s="1"/>
  <c r="G9" i="137" s="1"/>
  <c r="G16" i="137"/>
  <c r="S56" i="98"/>
  <c r="AK49" i="98"/>
  <c r="H39" i="104"/>
  <c r="I39" i="104" s="1"/>
  <c r="AB10" i="104"/>
  <c r="AC9" i="104"/>
  <c r="AD9" i="104" s="1"/>
  <c r="AF9" i="104" s="1"/>
  <c r="AA9" i="104"/>
  <c r="V56" i="98"/>
  <c r="G21" i="138"/>
  <c r="P10" i="98"/>
  <c r="Z10" i="98" s="1"/>
  <c r="AE10" i="104"/>
  <c r="Y11" i="104"/>
  <c r="AG9" i="98" l="1"/>
  <c r="W9" i="98"/>
  <c r="M66" i="98"/>
  <c r="AE9" i="98"/>
  <c r="U9" i="98"/>
  <c r="S9" i="98"/>
  <c r="AC9" i="98"/>
  <c r="J66" i="98"/>
  <c r="T9" i="98"/>
  <c r="AD9" i="98"/>
  <c r="AA9" i="98"/>
  <c r="G66" i="98"/>
  <c r="Q9" i="98"/>
  <c r="AB9" i="98"/>
  <c r="H66" i="98"/>
  <c r="R9" i="98"/>
  <c r="F11" i="98"/>
  <c r="J10" i="98"/>
  <c r="K10" i="98"/>
  <c r="G10" i="98"/>
  <c r="N10" i="98"/>
  <c r="M10" i="98"/>
  <c r="L10" i="98"/>
  <c r="H10" i="98"/>
  <c r="I10" i="98"/>
  <c r="AF9" i="98"/>
  <c r="V9" i="98"/>
  <c r="L66" i="98"/>
  <c r="X9" i="98"/>
  <c r="N66" i="98"/>
  <c r="AH9" i="98"/>
  <c r="C44" i="104"/>
  <c r="U43" i="104"/>
  <c r="H41" i="104"/>
  <c r="I41" i="104" s="1"/>
  <c r="D41" i="104"/>
  <c r="F42" i="104" s="1"/>
  <c r="T6" i="142"/>
  <c r="E5" i="142" s="1"/>
  <c r="E6" i="142" s="1"/>
  <c r="E7" i="142" s="1"/>
  <c r="E8" i="142" s="1"/>
  <c r="E9" i="142" s="1"/>
  <c r="E10" i="142" s="1"/>
  <c r="E11" i="142" s="1"/>
  <c r="E12" i="142" s="1"/>
  <c r="E13" i="142" s="1"/>
  <c r="E14" i="142" s="1"/>
  <c r="E15" i="142" s="1"/>
  <c r="E16" i="142" s="1"/>
  <c r="E17" i="142" s="1"/>
  <c r="E18" i="142" s="1"/>
  <c r="E19" i="142" s="1"/>
  <c r="E20" i="142" s="1"/>
  <c r="E21" i="142" s="1"/>
  <c r="E22" i="142" s="1"/>
  <c r="E23" i="142" s="1"/>
  <c r="E24" i="142" s="1"/>
  <c r="E25" i="142" s="1"/>
  <c r="E26" i="142" s="1"/>
  <c r="F12" i="138"/>
  <c r="AE11" i="104"/>
  <c r="Y12" i="104"/>
  <c r="AA10" i="104"/>
  <c r="AC10" i="104"/>
  <c r="AD10" i="104" s="1"/>
  <c r="AF10" i="104" s="1"/>
  <c r="AB11" i="104"/>
  <c r="P11" i="98"/>
  <c r="Z11" i="98" s="1"/>
  <c r="C45" i="104" l="1"/>
  <c r="U44" i="104"/>
  <c r="V10" i="98"/>
  <c r="AF10" i="98"/>
  <c r="L67" i="98"/>
  <c r="U10" i="98"/>
  <c r="AE10" i="98"/>
  <c r="W10" i="98"/>
  <c r="AG10" i="98"/>
  <c r="M67" i="98"/>
  <c r="AD10" i="98"/>
  <c r="T10" i="98"/>
  <c r="J67" i="98"/>
  <c r="AC10" i="98"/>
  <c r="S10" i="98"/>
  <c r="N67" i="98"/>
  <c r="X10" i="98"/>
  <c r="AH10" i="98"/>
  <c r="F12" i="98"/>
  <c r="J11" i="98"/>
  <c r="K11" i="98"/>
  <c r="N11" i="98"/>
  <c r="H11" i="98"/>
  <c r="M11" i="98"/>
  <c r="L11" i="98"/>
  <c r="G11" i="98"/>
  <c r="I11" i="98"/>
  <c r="AB10" i="98"/>
  <c r="R10" i="98"/>
  <c r="H67" i="98"/>
  <c r="Q10" i="98"/>
  <c r="AA10" i="98"/>
  <c r="G67" i="98"/>
  <c r="H42" i="104"/>
  <c r="I42" i="104" s="1"/>
  <c r="D42" i="104"/>
  <c r="F43" i="104" s="1"/>
  <c r="P12" i="98"/>
  <c r="Z12" i="98" s="1"/>
  <c r="AA11" i="104"/>
  <c r="AC11" i="104"/>
  <c r="AD11" i="104" s="1"/>
  <c r="AF11" i="104" s="1"/>
  <c r="AE12" i="104"/>
  <c r="Y13" i="104"/>
  <c r="AB12" i="104"/>
  <c r="AA11" i="98" l="1"/>
  <c r="Q11" i="98"/>
  <c r="G68" i="98"/>
  <c r="AH11" i="98"/>
  <c r="X11" i="98"/>
  <c r="N68" i="98"/>
  <c r="V11" i="98"/>
  <c r="AF11" i="98"/>
  <c r="L68" i="98"/>
  <c r="AE11" i="98"/>
  <c r="U11" i="98"/>
  <c r="AG11" i="98"/>
  <c r="W11" i="98"/>
  <c r="M68" i="98"/>
  <c r="T11" i="98"/>
  <c r="AD11" i="98"/>
  <c r="J68" i="98"/>
  <c r="S11" i="98"/>
  <c r="AC11" i="98"/>
  <c r="AB11" i="98"/>
  <c r="R11" i="98"/>
  <c r="H68" i="98"/>
  <c r="F13" i="98"/>
  <c r="J12" i="98"/>
  <c r="K12" i="98"/>
  <c r="G12" i="98"/>
  <c r="I12" i="98"/>
  <c r="N12" i="98"/>
  <c r="M12" i="98"/>
  <c r="L12" i="98"/>
  <c r="H12" i="98"/>
  <c r="C46" i="104"/>
  <c r="U45" i="104"/>
  <c r="D43" i="104"/>
  <c r="F44" i="104" s="1"/>
  <c r="H43" i="104"/>
  <c r="I43" i="104" s="1"/>
  <c r="P13" i="98"/>
  <c r="Z13" i="98" s="1"/>
  <c r="AB13" i="104"/>
  <c r="AA12" i="104"/>
  <c r="AC12" i="104"/>
  <c r="AD12" i="104" s="1"/>
  <c r="AF12" i="104" s="1"/>
  <c r="AE13" i="104"/>
  <c r="Y14" i="104"/>
  <c r="W12" i="98" l="1"/>
  <c r="AG12" i="98"/>
  <c r="M69" i="98"/>
  <c r="U12" i="98"/>
  <c r="AE12" i="98"/>
  <c r="X12" i="98"/>
  <c r="AH12" i="98"/>
  <c r="N69" i="98"/>
  <c r="T12" i="98"/>
  <c r="J69" i="98"/>
  <c r="AD12" i="98"/>
  <c r="C47" i="104"/>
  <c r="U46" i="104"/>
  <c r="R12" i="98"/>
  <c r="H69" i="98"/>
  <c r="AB12" i="98"/>
  <c r="S12" i="98"/>
  <c r="AC12" i="98"/>
  <c r="F14" i="98"/>
  <c r="J13" i="98"/>
  <c r="K13" i="98"/>
  <c r="N13" i="98"/>
  <c r="H13" i="98"/>
  <c r="I13" i="98"/>
  <c r="M13" i="98"/>
  <c r="L13" i="98"/>
  <c r="G13" i="98"/>
  <c r="V12" i="98"/>
  <c r="AF12" i="98"/>
  <c r="L69" i="98"/>
  <c r="Q12" i="98"/>
  <c r="G69" i="98"/>
  <c r="AA12" i="98"/>
  <c r="H44" i="104"/>
  <c r="I44" i="104" s="1"/>
  <c r="D44" i="104"/>
  <c r="F45" i="104" s="1"/>
  <c r="AA13" i="104"/>
  <c r="AC13" i="104"/>
  <c r="AE14" i="104"/>
  <c r="Y15" i="104"/>
  <c r="P14" i="98"/>
  <c r="Z14" i="98" s="1"/>
  <c r="AB14" i="104"/>
  <c r="AD13" i="104"/>
  <c r="AF13" i="104" s="1"/>
  <c r="AC13" i="98" l="1"/>
  <c r="S13" i="98"/>
  <c r="AD13" i="98"/>
  <c r="J70" i="98"/>
  <c r="T13" i="98"/>
  <c r="G70" i="98"/>
  <c r="Q13" i="98"/>
  <c r="AA13" i="98"/>
  <c r="R13" i="98"/>
  <c r="H70" i="98"/>
  <c r="AB13" i="98"/>
  <c r="F15" i="98"/>
  <c r="J14" i="98"/>
  <c r="K14" i="98"/>
  <c r="G14" i="98"/>
  <c r="N14" i="98"/>
  <c r="M14" i="98"/>
  <c r="L14" i="98"/>
  <c r="H14" i="98"/>
  <c r="I14" i="98"/>
  <c r="C48" i="104"/>
  <c r="U47" i="104"/>
  <c r="V13" i="98"/>
  <c r="AF13" i="98"/>
  <c r="L70" i="98"/>
  <c r="N70" i="98"/>
  <c r="X13" i="98"/>
  <c r="AH13" i="98"/>
  <c r="W13" i="98"/>
  <c r="AG13" i="98"/>
  <c r="M70" i="98"/>
  <c r="AE13" i="98"/>
  <c r="U13" i="98"/>
  <c r="D45" i="104"/>
  <c r="F46" i="104" s="1"/>
  <c r="H45" i="104"/>
  <c r="I45" i="104" s="1"/>
  <c r="P15" i="98"/>
  <c r="Z15" i="98" s="1"/>
  <c r="AE15" i="104"/>
  <c r="Y16" i="104"/>
  <c r="AB15" i="104"/>
  <c r="AA14" i="104"/>
  <c r="AC14" i="104"/>
  <c r="AD14" i="104" s="1"/>
  <c r="AF14" i="104" s="1"/>
  <c r="S14" i="98" l="1"/>
  <c r="AC14" i="98"/>
  <c r="AH14" i="98"/>
  <c r="X14" i="98"/>
  <c r="N71" i="98"/>
  <c r="F16" i="98"/>
  <c r="J15" i="98"/>
  <c r="K15" i="98"/>
  <c r="N15" i="98"/>
  <c r="H15" i="98"/>
  <c r="M15" i="98"/>
  <c r="L15" i="98"/>
  <c r="G15" i="98"/>
  <c r="I15" i="98"/>
  <c r="H71" i="98"/>
  <c r="AB14" i="98"/>
  <c r="R14" i="98"/>
  <c r="AA14" i="98"/>
  <c r="G71" i="98"/>
  <c r="Q14" i="98"/>
  <c r="V14" i="98"/>
  <c r="AF14" i="98"/>
  <c r="L71" i="98"/>
  <c r="AE14" i="98"/>
  <c r="U14" i="98"/>
  <c r="C49" i="104"/>
  <c r="U48" i="104"/>
  <c r="W14" i="98"/>
  <c r="AG14" i="98"/>
  <c r="M71" i="98"/>
  <c r="AD14" i="98"/>
  <c r="J71" i="98"/>
  <c r="T14" i="98"/>
  <c r="H46" i="104"/>
  <c r="I46" i="104" s="1"/>
  <c r="D46" i="104"/>
  <c r="F47" i="104" s="1"/>
  <c r="AA15" i="104"/>
  <c r="AC15" i="104"/>
  <c r="AD15" i="104" s="1"/>
  <c r="AF15" i="104" s="1"/>
  <c r="AB16" i="104"/>
  <c r="Y17" i="104"/>
  <c r="AE16" i="104"/>
  <c r="P16" i="98"/>
  <c r="Z16" i="98" s="1"/>
  <c r="AF15" i="98" l="1"/>
  <c r="V15" i="98"/>
  <c r="L72" i="98"/>
  <c r="AE15" i="98"/>
  <c r="U15" i="98"/>
  <c r="AG15" i="98"/>
  <c r="M72" i="98"/>
  <c r="W15" i="98"/>
  <c r="AD15" i="98"/>
  <c r="J72" i="98"/>
  <c r="T15" i="98"/>
  <c r="C50" i="104"/>
  <c r="U49" i="104"/>
  <c r="S15" i="98"/>
  <c r="AC15" i="98"/>
  <c r="R15" i="98"/>
  <c r="AB15" i="98"/>
  <c r="H72" i="98"/>
  <c r="F17" i="98"/>
  <c r="J16" i="98"/>
  <c r="K16" i="98"/>
  <c r="G16" i="98"/>
  <c r="I16" i="98"/>
  <c r="N16" i="98"/>
  <c r="M16" i="98"/>
  <c r="L16" i="98"/>
  <c r="H16" i="98"/>
  <c r="G72" i="98"/>
  <c r="Q15" i="98"/>
  <c r="AA15" i="98"/>
  <c r="X15" i="98"/>
  <c r="AH15" i="98"/>
  <c r="N72" i="98"/>
  <c r="H47" i="104"/>
  <c r="I47" i="104" s="1"/>
  <c r="D47" i="104"/>
  <c r="F48" i="104" s="1"/>
  <c r="AC16" i="104"/>
  <c r="AD16" i="104" s="1"/>
  <c r="AF16" i="104" s="1"/>
  <c r="AA16" i="104"/>
  <c r="P17" i="98"/>
  <c r="Z17" i="98" s="1"/>
  <c r="Y18" i="104"/>
  <c r="AE17" i="104"/>
  <c r="AB17" i="104"/>
  <c r="X16" i="98" l="1"/>
  <c r="AH16" i="98"/>
  <c r="N73" i="98"/>
  <c r="T16" i="98"/>
  <c r="AD16" i="98"/>
  <c r="J73" i="98"/>
  <c r="C51" i="104"/>
  <c r="U50" i="104"/>
  <c r="AB16" i="98"/>
  <c r="R16" i="98"/>
  <c r="H73" i="98"/>
  <c r="AC16" i="98"/>
  <c r="S16" i="98"/>
  <c r="F18" i="98"/>
  <c r="J17" i="98"/>
  <c r="K17" i="98"/>
  <c r="N17" i="98"/>
  <c r="H17" i="98"/>
  <c r="I17" i="98"/>
  <c r="M17" i="98"/>
  <c r="L17" i="98"/>
  <c r="G17" i="98"/>
  <c r="V16" i="98"/>
  <c r="AF16" i="98"/>
  <c r="L73" i="98"/>
  <c r="Q16" i="98"/>
  <c r="G73" i="98"/>
  <c r="AA16" i="98"/>
  <c r="AG16" i="98"/>
  <c r="M73" i="98"/>
  <c r="W16" i="98"/>
  <c r="U16" i="98"/>
  <c r="AE16" i="98"/>
  <c r="H48" i="104"/>
  <c r="I48" i="104" s="1"/>
  <c r="D48" i="104"/>
  <c r="F49" i="104" s="1"/>
  <c r="AC17" i="104"/>
  <c r="AD17" i="104" s="1"/>
  <c r="AF17" i="104" s="1"/>
  <c r="AA17" i="104"/>
  <c r="AB18" i="104"/>
  <c r="Y19" i="104"/>
  <c r="AE18" i="104"/>
  <c r="P18" i="98"/>
  <c r="Z18" i="98" s="1"/>
  <c r="W17" i="98" l="1"/>
  <c r="M74" i="98"/>
  <c r="AG17" i="98"/>
  <c r="U17" i="98"/>
  <c r="AE17" i="98"/>
  <c r="AC17" i="98"/>
  <c r="S17" i="98"/>
  <c r="T17" i="98"/>
  <c r="AD17" i="98"/>
  <c r="J74" i="98"/>
  <c r="C52" i="104"/>
  <c r="U51" i="104"/>
  <c r="Q17" i="98"/>
  <c r="AA17" i="98"/>
  <c r="G74" i="98"/>
  <c r="H74" i="98"/>
  <c r="R17" i="98"/>
  <c r="AB17" i="98"/>
  <c r="F19" i="98"/>
  <c r="J18" i="98"/>
  <c r="K18" i="98"/>
  <c r="G18" i="98"/>
  <c r="N18" i="98"/>
  <c r="M18" i="98"/>
  <c r="L18" i="98"/>
  <c r="H18" i="98"/>
  <c r="I18" i="98"/>
  <c r="AF17" i="98"/>
  <c r="V17" i="98"/>
  <c r="L74" i="98"/>
  <c r="X17" i="98"/>
  <c r="N74" i="98"/>
  <c r="AH17" i="98"/>
  <c r="H49" i="104"/>
  <c r="I49" i="104" s="1"/>
  <c r="D49" i="104"/>
  <c r="F50" i="104" s="1"/>
  <c r="P19" i="98"/>
  <c r="Z19" i="98" s="1"/>
  <c r="AC18" i="104"/>
  <c r="AD18" i="104" s="1"/>
  <c r="AF18" i="104" s="1"/>
  <c r="AA18" i="104"/>
  <c r="AB19" i="104"/>
  <c r="AE19" i="104"/>
  <c r="Y20" i="104"/>
  <c r="W18" i="98" l="1"/>
  <c r="AG18" i="98"/>
  <c r="M75" i="98"/>
  <c r="AD18" i="98"/>
  <c r="T18" i="98"/>
  <c r="J75" i="98"/>
  <c r="S18" i="98"/>
  <c r="AC18" i="98"/>
  <c r="N75" i="98"/>
  <c r="AH18" i="98"/>
  <c r="X18" i="98"/>
  <c r="F20" i="98"/>
  <c r="J19" i="98"/>
  <c r="K19" i="98"/>
  <c r="N19" i="98"/>
  <c r="H19" i="98"/>
  <c r="M19" i="98"/>
  <c r="L19" i="98"/>
  <c r="G19" i="98"/>
  <c r="I19" i="98"/>
  <c r="C53" i="104"/>
  <c r="U52" i="104"/>
  <c r="H75" i="98"/>
  <c r="AB18" i="98"/>
  <c r="R18" i="98"/>
  <c r="G75" i="98"/>
  <c r="Q18" i="98"/>
  <c r="AA18" i="98"/>
  <c r="AF18" i="98"/>
  <c r="V18" i="98"/>
  <c r="L75" i="98"/>
  <c r="AE18" i="98"/>
  <c r="U18" i="98"/>
  <c r="H50" i="104"/>
  <c r="I50" i="104" s="1"/>
  <c r="D50" i="104"/>
  <c r="F51" i="104" s="1"/>
  <c r="AE20" i="104"/>
  <c r="Y21" i="104"/>
  <c r="AB20" i="104"/>
  <c r="AA19" i="104"/>
  <c r="AC19" i="104"/>
  <c r="AD19" i="104" s="1"/>
  <c r="AF19" i="104" s="1"/>
  <c r="P20" i="98"/>
  <c r="Z20" i="98" s="1"/>
  <c r="S19" i="98" l="1"/>
  <c r="AC19" i="98"/>
  <c r="R19" i="98"/>
  <c r="AB19" i="98"/>
  <c r="H76" i="98"/>
  <c r="F21" i="98"/>
  <c r="J20" i="98"/>
  <c r="K20" i="98"/>
  <c r="G20" i="98"/>
  <c r="I20" i="98"/>
  <c r="N20" i="98"/>
  <c r="M20" i="98"/>
  <c r="L20" i="98"/>
  <c r="H20" i="98"/>
  <c r="AA19" i="98"/>
  <c r="G76" i="98"/>
  <c r="Q19" i="98"/>
  <c r="AH19" i="98"/>
  <c r="N76" i="98"/>
  <c r="X19" i="98"/>
  <c r="AF19" i="98"/>
  <c r="V19" i="98"/>
  <c r="L76" i="98"/>
  <c r="AE19" i="98"/>
  <c r="U19" i="98"/>
  <c r="C54" i="104"/>
  <c r="U53" i="104"/>
  <c r="AG19" i="98"/>
  <c r="W19" i="98"/>
  <c r="M76" i="98"/>
  <c r="AD19" i="98"/>
  <c r="T19" i="98"/>
  <c r="J76" i="98"/>
  <c r="H51" i="104"/>
  <c r="I51" i="104" s="1"/>
  <c r="D51" i="104"/>
  <c r="F52" i="104" s="1"/>
  <c r="AB21" i="104"/>
  <c r="AC20" i="104"/>
  <c r="AD20" i="104" s="1"/>
  <c r="AF20" i="104" s="1"/>
  <c r="AA20" i="104"/>
  <c r="Y22" i="104"/>
  <c r="AE21" i="104"/>
  <c r="P21" i="98"/>
  <c r="Z21" i="98" s="1"/>
  <c r="M77" i="98" l="1"/>
  <c r="W20" i="98"/>
  <c r="AG20" i="98"/>
  <c r="U20" i="98"/>
  <c r="AE20" i="98"/>
  <c r="X20" i="98"/>
  <c r="AH20" i="98"/>
  <c r="N77" i="98"/>
  <c r="T20" i="98"/>
  <c r="AD20" i="98"/>
  <c r="J77" i="98"/>
  <c r="C55" i="104"/>
  <c r="U54" i="104"/>
  <c r="AB20" i="98"/>
  <c r="H77" i="98"/>
  <c r="R20" i="98"/>
  <c r="AC20" i="98"/>
  <c r="S20" i="98"/>
  <c r="F22" i="98"/>
  <c r="J21" i="98"/>
  <c r="K21" i="98"/>
  <c r="N21" i="98"/>
  <c r="H21" i="98"/>
  <c r="I21" i="98"/>
  <c r="M21" i="98"/>
  <c r="L21" i="98"/>
  <c r="G21" i="98"/>
  <c r="AF20" i="98"/>
  <c r="V20" i="98"/>
  <c r="L77" i="98"/>
  <c r="G77" i="98"/>
  <c r="Q20" i="98"/>
  <c r="AA20" i="98"/>
  <c r="H52" i="104"/>
  <c r="I52" i="104" s="1"/>
  <c r="D52" i="104"/>
  <c r="F53" i="104" s="1"/>
  <c r="P22" i="98"/>
  <c r="Z22" i="98" s="1"/>
  <c r="AC21" i="104"/>
  <c r="AD21" i="104" s="1"/>
  <c r="AF21" i="104" s="1"/>
  <c r="AA21" i="104"/>
  <c r="AB22" i="104"/>
  <c r="Y23" i="104"/>
  <c r="AE22" i="104"/>
  <c r="AC21" i="98" l="1"/>
  <c r="S21" i="98"/>
  <c r="AD21" i="98"/>
  <c r="J78" i="98"/>
  <c r="T21" i="98"/>
  <c r="C56" i="104"/>
  <c r="U55" i="104"/>
  <c r="G78" i="98"/>
  <c r="Q21" i="98"/>
  <c r="AA21" i="98"/>
  <c r="AB21" i="98"/>
  <c r="H78" i="98"/>
  <c r="R21" i="98"/>
  <c r="F23" i="98"/>
  <c r="J22" i="98"/>
  <c r="K22" i="98"/>
  <c r="G22" i="98"/>
  <c r="N22" i="98"/>
  <c r="M22" i="98"/>
  <c r="L22" i="98"/>
  <c r="I22" i="98"/>
  <c r="H22" i="98"/>
  <c r="AF21" i="98"/>
  <c r="L78" i="98"/>
  <c r="V21" i="98"/>
  <c r="N78" i="98"/>
  <c r="AH21" i="98"/>
  <c r="X21" i="98"/>
  <c r="M78" i="98"/>
  <c r="AG21" i="98"/>
  <c r="W21" i="98"/>
  <c r="U21" i="98"/>
  <c r="AE21" i="98"/>
  <c r="H53" i="104"/>
  <c r="I53" i="104" s="1"/>
  <c r="D53" i="104"/>
  <c r="F54" i="104" s="1"/>
  <c r="AB23" i="104"/>
  <c r="AA22" i="104"/>
  <c r="AC22" i="104"/>
  <c r="AD22" i="104" s="1"/>
  <c r="AF22" i="104" s="1"/>
  <c r="P23" i="98"/>
  <c r="Z23" i="98" s="1"/>
  <c r="Y24" i="104"/>
  <c r="AE23" i="104"/>
  <c r="AF22" i="98" l="1"/>
  <c r="L79" i="98"/>
  <c r="V22" i="98"/>
  <c r="AE22" i="98"/>
  <c r="U22" i="98"/>
  <c r="M79" i="98"/>
  <c r="W22" i="98"/>
  <c r="AG22" i="98"/>
  <c r="J79" i="98"/>
  <c r="AD22" i="98"/>
  <c r="T22" i="98"/>
  <c r="AB22" i="98"/>
  <c r="H79" i="98"/>
  <c r="R22" i="98"/>
  <c r="N79" i="98"/>
  <c r="AH22" i="98"/>
  <c r="X22" i="98"/>
  <c r="F24" i="98"/>
  <c r="J23" i="98"/>
  <c r="K23" i="98"/>
  <c r="N23" i="98"/>
  <c r="H23" i="98"/>
  <c r="M23" i="98"/>
  <c r="L23" i="98"/>
  <c r="G23" i="98"/>
  <c r="I23" i="98"/>
  <c r="C57" i="104"/>
  <c r="U56" i="104"/>
  <c r="S22" i="98"/>
  <c r="AC22" i="98"/>
  <c r="Q22" i="98"/>
  <c r="G79" i="98"/>
  <c r="AA22" i="98"/>
  <c r="D54" i="104"/>
  <c r="F55" i="104" s="1"/>
  <c r="H54" i="104"/>
  <c r="I54" i="104" s="1"/>
  <c r="Y25" i="104"/>
  <c r="AE24" i="104"/>
  <c r="AC23" i="104"/>
  <c r="AD23" i="104" s="1"/>
  <c r="AF23" i="104" s="1"/>
  <c r="AA23" i="104"/>
  <c r="P24" i="98"/>
  <c r="Z24" i="98" s="1"/>
  <c r="AB24" i="104"/>
  <c r="L80" i="98" l="1"/>
  <c r="V23" i="98"/>
  <c r="AF23" i="98"/>
  <c r="AE23" i="98"/>
  <c r="U23" i="98"/>
  <c r="M80" i="98"/>
  <c r="W23" i="98"/>
  <c r="AG23" i="98"/>
  <c r="J80" i="98"/>
  <c r="AD23" i="98"/>
  <c r="T23" i="98"/>
  <c r="S23" i="98"/>
  <c r="AC23" i="98"/>
  <c r="AB23" i="98"/>
  <c r="R23" i="98"/>
  <c r="H80" i="98"/>
  <c r="F25" i="98"/>
  <c r="J24" i="98"/>
  <c r="K24" i="98"/>
  <c r="G24" i="98"/>
  <c r="I24" i="98"/>
  <c r="N24" i="98"/>
  <c r="M24" i="98"/>
  <c r="L24" i="98"/>
  <c r="H24" i="98"/>
  <c r="C58" i="104"/>
  <c r="U57" i="104"/>
  <c r="Q23" i="98"/>
  <c r="G80" i="98"/>
  <c r="AA23" i="98"/>
  <c r="N80" i="98"/>
  <c r="AH23" i="98"/>
  <c r="X23" i="98"/>
  <c r="H55" i="104"/>
  <c r="I55" i="104" s="1"/>
  <c r="D55" i="104"/>
  <c r="F56" i="104" s="1"/>
  <c r="P25" i="98"/>
  <c r="Z25" i="98" s="1"/>
  <c r="AB25" i="104"/>
  <c r="AA24" i="104"/>
  <c r="AC24" i="104"/>
  <c r="AD24" i="104" s="1"/>
  <c r="AF24" i="104" s="1"/>
  <c r="Y26" i="104"/>
  <c r="AE25" i="104"/>
  <c r="L81" i="98" l="1"/>
  <c r="V24" i="98"/>
  <c r="AF24" i="98"/>
  <c r="Q24" i="98"/>
  <c r="G81" i="98"/>
  <c r="AA24" i="98"/>
  <c r="AG24" i="98"/>
  <c r="M81" i="98"/>
  <c r="W24" i="98"/>
  <c r="U24" i="98"/>
  <c r="AE24" i="98"/>
  <c r="C59" i="104"/>
  <c r="U58" i="104"/>
  <c r="N81" i="98"/>
  <c r="AH24" i="98"/>
  <c r="X24" i="98"/>
  <c r="T24" i="98"/>
  <c r="J81" i="98"/>
  <c r="AD24" i="98"/>
  <c r="AB24" i="98"/>
  <c r="R24" i="98"/>
  <c r="H81" i="98"/>
  <c r="S24" i="98"/>
  <c r="AC24" i="98"/>
  <c r="F26" i="98"/>
  <c r="J25" i="98"/>
  <c r="K25" i="98"/>
  <c r="N25" i="98"/>
  <c r="H25" i="98"/>
  <c r="I25" i="98"/>
  <c r="M25" i="98"/>
  <c r="L25" i="98"/>
  <c r="G25" i="98"/>
  <c r="H56" i="104"/>
  <c r="I56" i="104" s="1"/>
  <c r="D56" i="104"/>
  <c r="F57" i="104" s="1"/>
  <c r="AA25" i="104"/>
  <c r="AC25" i="104"/>
  <c r="AD25" i="104" s="1"/>
  <c r="AF25" i="104" s="1"/>
  <c r="Y27" i="104"/>
  <c r="AE26" i="104"/>
  <c r="AB26" i="104"/>
  <c r="P26" i="98"/>
  <c r="Z26" i="98" s="1"/>
  <c r="M82" i="98" l="1"/>
  <c r="AG25" i="98"/>
  <c r="W25" i="98"/>
  <c r="AB25" i="98"/>
  <c r="R25" i="98"/>
  <c r="H82" i="98"/>
  <c r="F27" i="98"/>
  <c r="J26" i="98"/>
  <c r="K26" i="98"/>
  <c r="G26" i="98"/>
  <c r="N26" i="98"/>
  <c r="M26" i="98"/>
  <c r="L26" i="98"/>
  <c r="H26" i="98"/>
  <c r="I26" i="98"/>
  <c r="V25" i="98"/>
  <c r="AF25" i="98"/>
  <c r="L82" i="98"/>
  <c r="N82" i="98"/>
  <c r="AH25" i="98"/>
  <c r="X25" i="98"/>
  <c r="C60" i="104"/>
  <c r="U59" i="104"/>
  <c r="AE25" i="98"/>
  <c r="U25" i="98"/>
  <c r="S25" i="98"/>
  <c r="AC25" i="98"/>
  <c r="T25" i="98"/>
  <c r="J82" i="98"/>
  <c r="AD25" i="98"/>
  <c r="Q25" i="98"/>
  <c r="G82" i="98"/>
  <c r="AA25" i="98"/>
  <c r="H57" i="104"/>
  <c r="I57" i="104" s="1"/>
  <c r="D57" i="104"/>
  <c r="F58" i="104" s="1"/>
  <c r="P27" i="98"/>
  <c r="Z27" i="98" s="1"/>
  <c r="Y28" i="104"/>
  <c r="AE27" i="104"/>
  <c r="AB27" i="104"/>
  <c r="AC26" i="104"/>
  <c r="AD26" i="104" s="1"/>
  <c r="AF26" i="104" s="1"/>
  <c r="AA26" i="104"/>
  <c r="W26" i="98" l="1"/>
  <c r="AG26" i="98"/>
  <c r="M83" i="98"/>
  <c r="AD26" i="98"/>
  <c r="J83" i="98"/>
  <c r="T26" i="98"/>
  <c r="S26" i="98"/>
  <c r="AC26" i="98"/>
  <c r="X26" i="98"/>
  <c r="N83" i="98"/>
  <c r="AH26" i="98"/>
  <c r="F28" i="98"/>
  <c r="J27" i="98"/>
  <c r="K27" i="98"/>
  <c r="N27" i="98"/>
  <c r="H27" i="98"/>
  <c r="M27" i="98"/>
  <c r="L27" i="98"/>
  <c r="G27" i="98"/>
  <c r="I27" i="98"/>
  <c r="C61" i="104"/>
  <c r="U60" i="104"/>
  <c r="AB26" i="98"/>
  <c r="H83" i="98"/>
  <c r="R26" i="98"/>
  <c r="G83" i="98"/>
  <c r="Q26" i="98"/>
  <c r="AA26" i="98"/>
  <c r="AF26" i="98"/>
  <c r="L83" i="98"/>
  <c r="V26" i="98"/>
  <c r="AE26" i="98"/>
  <c r="U26" i="98"/>
  <c r="H58" i="104"/>
  <c r="I58" i="104" s="1"/>
  <c r="D58" i="104"/>
  <c r="F59" i="104" s="1"/>
  <c r="Y29" i="104"/>
  <c r="AE28" i="104"/>
  <c r="AA27" i="104"/>
  <c r="AC27" i="104"/>
  <c r="AD27" i="104" s="1"/>
  <c r="AF27" i="104" s="1"/>
  <c r="AB28" i="104"/>
  <c r="P28" i="98"/>
  <c r="Z28" i="98" s="1"/>
  <c r="AC27" i="98" l="1"/>
  <c r="S27" i="98"/>
  <c r="AB27" i="98"/>
  <c r="R27" i="98"/>
  <c r="H84" i="98"/>
  <c r="F29" i="98"/>
  <c r="J28" i="98"/>
  <c r="K28" i="98"/>
  <c r="G28" i="98"/>
  <c r="I28" i="98"/>
  <c r="N28" i="98"/>
  <c r="M28" i="98"/>
  <c r="L28" i="98"/>
  <c r="H28" i="98"/>
  <c r="G84" i="98"/>
  <c r="Q27" i="98"/>
  <c r="AA27" i="98"/>
  <c r="N84" i="98"/>
  <c r="AH27" i="98"/>
  <c r="X27" i="98"/>
  <c r="L84" i="98"/>
  <c r="V27" i="98"/>
  <c r="AF27" i="98"/>
  <c r="AE27" i="98"/>
  <c r="U27" i="98"/>
  <c r="C62" i="104"/>
  <c r="U61" i="104"/>
  <c r="M84" i="98"/>
  <c r="AG27" i="98"/>
  <c r="W27" i="98"/>
  <c r="T27" i="98"/>
  <c r="AD27" i="98"/>
  <c r="J84" i="98"/>
  <c r="D59" i="104"/>
  <c r="F60" i="104" s="1"/>
  <c r="H59" i="104"/>
  <c r="I59" i="104" s="1"/>
  <c r="AB29" i="104"/>
  <c r="P29" i="98"/>
  <c r="Z29" i="98" s="1"/>
  <c r="Y30" i="104"/>
  <c r="AE29" i="104"/>
  <c r="AA28" i="104"/>
  <c r="AC28" i="104"/>
  <c r="AD28" i="104" s="1"/>
  <c r="AF28" i="104" s="1"/>
  <c r="AG28" i="98" l="1"/>
  <c r="W28" i="98"/>
  <c r="M85" i="98"/>
  <c r="AE28" i="98"/>
  <c r="U28" i="98"/>
  <c r="AH28" i="98"/>
  <c r="N85" i="98"/>
  <c r="X28" i="98"/>
  <c r="J85" i="98"/>
  <c r="T28" i="98"/>
  <c r="AD28" i="98"/>
  <c r="C63" i="104"/>
  <c r="U62" i="104"/>
  <c r="AB28" i="98"/>
  <c r="R28" i="98"/>
  <c r="H85" i="98"/>
  <c r="S28" i="98"/>
  <c r="AC28" i="98"/>
  <c r="F30" i="98"/>
  <c r="J29" i="98"/>
  <c r="K29" i="98"/>
  <c r="N29" i="98"/>
  <c r="H29" i="98"/>
  <c r="I29" i="98"/>
  <c r="M29" i="98"/>
  <c r="L29" i="98"/>
  <c r="G29" i="98"/>
  <c r="L85" i="98"/>
  <c r="V28" i="98"/>
  <c r="AF28" i="98"/>
  <c r="G85" i="98"/>
  <c r="Q28" i="98"/>
  <c r="AA28" i="98"/>
  <c r="H60" i="104"/>
  <c r="I60" i="104" s="1"/>
  <c r="D60" i="104"/>
  <c r="F61" i="104" s="1"/>
  <c r="AC29" i="104"/>
  <c r="AD29" i="104" s="1"/>
  <c r="AF29" i="104" s="1"/>
  <c r="AA29" i="104"/>
  <c r="Y31" i="104"/>
  <c r="AE30" i="104"/>
  <c r="P30" i="98"/>
  <c r="Z30" i="98" s="1"/>
  <c r="AB30" i="104"/>
  <c r="AC29" i="98" l="1"/>
  <c r="S29" i="98"/>
  <c r="AD29" i="98"/>
  <c r="J86" i="98"/>
  <c r="T29" i="98"/>
  <c r="C64" i="104"/>
  <c r="U64" i="104" s="1"/>
  <c r="U66" i="104" s="1"/>
  <c r="U63" i="104"/>
  <c r="G86" i="98"/>
  <c r="Q29" i="98"/>
  <c r="AA29" i="98"/>
  <c r="AB29" i="98"/>
  <c r="R29" i="98"/>
  <c r="H86" i="98"/>
  <c r="F31" i="98"/>
  <c r="I30" i="98"/>
  <c r="J30" i="98"/>
  <c r="K30" i="98"/>
  <c r="G30" i="98"/>
  <c r="N30" i="98"/>
  <c r="M30" i="98"/>
  <c r="L30" i="98"/>
  <c r="H30" i="98"/>
  <c r="V29" i="98"/>
  <c r="AF29" i="98"/>
  <c r="L86" i="98"/>
  <c r="N86" i="98"/>
  <c r="X29" i="98"/>
  <c r="AH29" i="98"/>
  <c r="AG29" i="98"/>
  <c r="W29" i="98"/>
  <c r="M86" i="98"/>
  <c r="AE29" i="98"/>
  <c r="U29" i="98"/>
  <c r="D61" i="104"/>
  <c r="F62" i="104" s="1"/>
  <c r="H61" i="104"/>
  <c r="I61" i="104" s="1"/>
  <c r="AC30" i="104"/>
  <c r="AD30" i="104" s="1"/>
  <c r="AF30" i="104" s="1"/>
  <c r="AA30" i="104"/>
  <c r="AB31" i="104"/>
  <c r="P31" i="98"/>
  <c r="Z31" i="98" s="1"/>
  <c r="AE31" i="104"/>
  <c r="Y32" i="104"/>
  <c r="W30" i="98" l="1"/>
  <c r="AG30" i="98"/>
  <c r="M87" i="98"/>
  <c r="AD30" i="98"/>
  <c r="J87" i="98"/>
  <c r="T30" i="98"/>
  <c r="N87" i="98"/>
  <c r="AH30" i="98"/>
  <c r="X30" i="98"/>
  <c r="AC30" i="98"/>
  <c r="S30" i="98"/>
  <c r="AB30" i="98"/>
  <c r="H87" i="98"/>
  <c r="R30" i="98"/>
  <c r="Q30" i="98"/>
  <c r="G87" i="98"/>
  <c r="AA30" i="98"/>
  <c r="F32" i="98"/>
  <c r="J31" i="98"/>
  <c r="K31" i="98"/>
  <c r="N31" i="98"/>
  <c r="H31" i="98"/>
  <c r="M31" i="98"/>
  <c r="L31" i="98"/>
  <c r="G31" i="98"/>
  <c r="I31" i="98"/>
  <c r="AF30" i="98"/>
  <c r="L87" i="98"/>
  <c r="V30" i="98"/>
  <c r="AE30" i="98"/>
  <c r="U30" i="98"/>
  <c r="D62" i="104"/>
  <c r="F63" i="104" s="1"/>
  <c r="H62" i="104"/>
  <c r="I62" i="104" s="1"/>
  <c r="AB32" i="104"/>
  <c r="AE32" i="104"/>
  <c r="Y33" i="104"/>
  <c r="P32" i="98"/>
  <c r="Z32" i="98" s="1"/>
  <c r="AA31" i="104"/>
  <c r="AC31" i="104"/>
  <c r="AD31" i="104" s="1"/>
  <c r="AF31" i="104" s="1"/>
  <c r="L88" i="98" l="1"/>
  <c r="V31" i="98"/>
  <c r="AF31" i="98"/>
  <c r="AE31" i="98"/>
  <c r="U31" i="98"/>
  <c r="M88" i="98"/>
  <c r="W31" i="98"/>
  <c r="AG31" i="98"/>
  <c r="J88" i="98"/>
  <c r="AD31" i="98"/>
  <c r="T31" i="98"/>
  <c r="AC31" i="98"/>
  <c r="S31" i="98"/>
  <c r="AB31" i="98"/>
  <c r="H88" i="98"/>
  <c r="R31" i="98"/>
  <c r="F33" i="98"/>
  <c r="J32" i="98"/>
  <c r="K32" i="98"/>
  <c r="G32" i="98"/>
  <c r="N32" i="98"/>
  <c r="M32" i="98"/>
  <c r="L32" i="98"/>
  <c r="I32" i="98"/>
  <c r="H32" i="98"/>
  <c r="Q31" i="98"/>
  <c r="G88" i="98"/>
  <c r="AA31" i="98"/>
  <c r="X31" i="98"/>
  <c r="N88" i="98"/>
  <c r="AH31" i="98"/>
  <c r="H63" i="104"/>
  <c r="I63" i="104" s="1"/>
  <c r="D63" i="104"/>
  <c r="F64" i="104" s="1"/>
  <c r="AB33" i="104"/>
  <c r="AC32" i="104"/>
  <c r="AD32" i="104" s="1"/>
  <c r="AF32" i="104" s="1"/>
  <c r="AA32" i="104"/>
  <c r="P33" i="98"/>
  <c r="Z33" i="98" s="1"/>
  <c r="Y34" i="104"/>
  <c r="AE33" i="104"/>
  <c r="AG32" i="98" l="1"/>
  <c r="W32" i="98"/>
  <c r="M89" i="98"/>
  <c r="AD32" i="98"/>
  <c r="J89" i="98"/>
  <c r="T32" i="98"/>
  <c r="AB32" i="98"/>
  <c r="R32" i="98"/>
  <c r="H89" i="98"/>
  <c r="X32" i="98"/>
  <c r="N89" i="98"/>
  <c r="AH32" i="98"/>
  <c r="F34" i="98"/>
  <c r="J33" i="98"/>
  <c r="K33" i="98"/>
  <c r="N33" i="98"/>
  <c r="H33" i="98"/>
  <c r="M33" i="98"/>
  <c r="L33" i="98"/>
  <c r="G33" i="98"/>
  <c r="I33" i="98"/>
  <c r="S32" i="98"/>
  <c r="AC32" i="98"/>
  <c r="Q32" i="98"/>
  <c r="AA32" i="98"/>
  <c r="G89" i="98"/>
  <c r="L89" i="98"/>
  <c r="V32" i="98"/>
  <c r="AF32" i="98"/>
  <c r="U32" i="98"/>
  <c r="AE32" i="98"/>
  <c r="D64" i="104"/>
  <c r="P34" i="98"/>
  <c r="Z34" i="98" s="1"/>
  <c r="AB34" i="104"/>
  <c r="Y35" i="104"/>
  <c r="AE34" i="104"/>
  <c r="AC33" i="104"/>
  <c r="AD33" i="104" s="1"/>
  <c r="AF33" i="104" s="1"/>
  <c r="AA33" i="104"/>
  <c r="AA33" i="98" l="1"/>
  <c r="G90" i="98"/>
  <c r="Q33" i="98"/>
  <c r="AH33" i="98"/>
  <c r="N90" i="98"/>
  <c r="X33" i="98"/>
  <c r="L90" i="98"/>
  <c r="AF33" i="98"/>
  <c r="V33" i="98"/>
  <c r="AE33" i="98"/>
  <c r="U33" i="98"/>
  <c r="M90" i="98"/>
  <c r="AG33" i="98"/>
  <c r="W33" i="98"/>
  <c r="AD33" i="98"/>
  <c r="J90" i="98"/>
  <c r="T33" i="98"/>
  <c r="AC33" i="98"/>
  <c r="S33" i="98"/>
  <c r="R33" i="98"/>
  <c r="H90" i="98"/>
  <c r="AB33" i="98"/>
  <c r="F35" i="98"/>
  <c r="J34" i="98"/>
  <c r="K34" i="98"/>
  <c r="G34" i="98"/>
  <c r="N34" i="98"/>
  <c r="I34" i="98"/>
  <c r="M34" i="98"/>
  <c r="L34" i="98"/>
  <c r="H34" i="98"/>
  <c r="H64" i="104"/>
  <c r="I64" i="104" s="1"/>
  <c r="F66" i="104"/>
  <c r="AB35" i="104"/>
  <c r="AA34" i="104"/>
  <c r="AC34" i="104"/>
  <c r="AD34" i="104" s="1"/>
  <c r="AF34" i="104" s="1"/>
  <c r="AE35" i="104"/>
  <c r="Y36" i="104"/>
  <c r="P35" i="98"/>
  <c r="Z35" i="98" s="1"/>
  <c r="AC34" i="98" l="1"/>
  <c r="S34" i="98"/>
  <c r="J91" i="98"/>
  <c r="T34" i="98"/>
  <c r="AD34" i="98"/>
  <c r="R34" i="98"/>
  <c r="H91" i="98"/>
  <c r="AB34" i="98"/>
  <c r="X34" i="98"/>
  <c r="N91" i="98"/>
  <c r="AH34" i="98"/>
  <c r="F36" i="98"/>
  <c r="J35" i="98"/>
  <c r="K35" i="98"/>
  <c r="N35" i="98"/>
  <c r="H35" i="98"/>
  <c r="M35" i="98"/>
  <c r="L35" i="98"/>
  <c r="G35" i="98"/>
  <c r="I35" i="98"/>
  <c r="V34" i="98"/>
  <c r="AF34" i="98"/>
  <c r="L91" i="98"/>
  <c r="Q34" i="98"/>
  <c r="G91" i="98"/>
  <c r="AA34" i="98"/>
  <c r="M91" i="98"/>
  <c r="W34" i="98"/>
  <c r="AG34" i="98"/>
  <c r="U34" i="98"/>
  <c r="AE34" i="98"/>
  <c r="I66" i="104"/>
  <c r="K35" i="104" s="1"/>
  <c r="L35" i="104" s="1"/>
  <c r="H66" i="104"/>
  <c r="P36" i="98"/>
  <c r="Z36" i="98" s="1"/>
  <c r="AB36" i="104"/>
  <c r="Y37" i="104"/>
  <c r="AE36" i="104"/>
  <c r="AA35" i="104"/>
  <c r="AC35" i="104"/>
  <c r="AD35" i="104" s="1"/>
  <c r="AF35" i="104" s="1"/>
  <c r="S35" i="98" l="1"/>
  <c r="AC35" i="98"/>
  <c r="AB35" i="98"/>
  <c r="R35" i="98"/>
  <c r="H92" i="98"/>
  <c r="F37" i="98"/>
  <c r="J36" i="98"/>
  <c r="K36" i="98"/>
  <c r="G36" i="98"/>
  <c r="N36" i="98"/>
  <c r="M36" i="98"/>
  <c r="L36" i="98"/>
  <c r="I36" i="98"/>
  <c r="H36" i="98"/>
  <c r="AA35" i="98"/>
  <c r="G92" i="98"/>
  <c r="Q35" i="98"/>
  <c r="AH35" i="98"/>
  <c r="X35" i="98"/>
  <c r="N92" i="98"/>
  <c r="AF35" i="98"/>
  <c r="L92" i="98"/>
  <c r="V35" i="98"/>
  <c r="AE35" i="98"/>
  <c r="U35" i="98"/>
  <c r="AG35" i="98"/>
  <c r="W35" i="98"/>
  <c r="M92" i="98"/>
  <c r="AD35" i="98"/>
  <c r="J92" i="98"/>
  <c r="T35" i="98"/>
  <c r="K36" i="104"/>
  <c r="L36" i="104" s="1"/>
  <c r="AB37" i="104"/>
  <c r="AC36" i="104"/>
  <c r="AD36" i="104" s="1"/>
  <c r="AF36" i="104" s="1"/>
  <c r="AA36" i="104"/>
  <c r="Y38" i="104"/>
  <c r="AE37" i="104"/>
  <c r="P37" i="98"/>
  <c r="Z37" i="98" s="1"/>
  <c r="V36" i="98" l="1"/>
  <c r="AF36" i="98"/>
  <c r="L93" i="98"/>
  <c r="AE36" i="98"/>
  <c r="U36" i="98"/>
  <c r="W36" i="98"/>
  <c r="AG36" i="98"/>
  <c r="M93" i="98"/>
  <c r="AD36" i="98"/>
  <c r="J93" i="98"/>
  <c r="T36" i="98"/>
  <c r="R36" i="98"/>
  <c r="AB36" i="98"/>
  <c r="H93" i="98"/>
  <c r="AH36" i="98"/>
  <c r="X36" i="98"/>
  <c r="N93" i="98"/>
  <c r="F38" i="98"/>
  <c r="J37" i="98"/>
  <c r="K37" i="98"/>
  <c r="N37" i="98"/>
  <c r="H37" i="98"/>
  <c r="M37" i="98"/>
  <c r="L37" i="98"/>
  <c r="G37" i="98"/>
  <c r="I37" i="98"/>
  <c r="AC36" i="98"/>
  <c r="S36" i="98"/>
  <c r="G93" i="98"/>
  <c r="Q36" i="98"/>
  <c r="AA36" i="98"/>
  <c r="K37" i="104"/>
  <c r="L37" i="104" s="1"/>
  <c r="P38" i="98"/>
  <c r="Z38" i="98" s="1"/>
  <c r="AC37" i="104"/>
  <c r="AD37" i="104" s="1"/>
  <c r="AF37" i="104" s="1"/>
  <c r="AA37" i="104"/>
  <c r="AE38" i="104"/>
  <c r="Y39" i="104"/>
  <c r="AB38" i="104"/>
  <c r="L94" i="98" l="1"/>
  <c r="V37" i="98"/>
  <c r="AF37" i="98"/>
  <c r="AE37" i="98"/>
  <c r="U37" i="98"/>
  <c r="AG37" i="98"/>
  <c r="M94" i="98"/>
  <c r="W37" i="98"/>
  <c r="J94" i="98"/>
  <c r="T37" i="98"/>
  <c r="AD37" i="98"/>
  <c r="AC37" i="98"/>
  <c r="S37" i="98"/>
  <c r="AB37" i="98"/>
  <c r="H94" i="98"/>
  <c r="R37" i="98"/>
  <c r="F39" i="98"/>
  <c r="J38" i="98"/>
  <c r="K38" i="98"/>
  <c r="G38" i="98"/>
  <c r="N38" i="98"/>
  <c r="I38" i="98"/>
  <c r="M38" i="98"/>
  <c r="L38" i="98"/>
  <c r="H38" i="98"/>
  <c r="G94" i="98"/>
  <c r="Q37" i="98"/>
  <c r="AA37" i="98"/>
  <c r="X37" i="98"/>
  <c r="N94" i="98"/>
  <c r="AH37" i="98"/>
  <c r="K38" i="104"/>
  <c r="L38" i="104" s="1"/>
  <c r="AB39" i="104"/>
  <c r="AA38" i="104"/>
  <c r="AC38" i="104"/>
  <c r="AD38" i="104" s="1"/>
  <c r="AF38" i="104" s="1"/>
  <c r="AE39" i="104"/>
  <c r="Y40" i="104"/>
  <c r="P39" i="98"/>
  <c r="Z39" i="98" s="1"/>
  <c r="L95" i="98" l="1"/>
  <c r="V38" i="98"/>
  <c r="AF38" i="98"/>
  <c r="Q38" i="98"/>
  <c r="G95" i="98"/>
  <c r="AA38" i="98"/>
  <c r="W38" i="98"/>
  <c r="AG38" i="98"/>
  <c r="M95" i="98"/>
  <c r="U38" i="98"/>
  <c r="AE38" i="98"/>
  <c r="AC38" i="98"/>
  <c r="S38" i="98"/>
  <c r="AD38" i="98"/>
  <c r="T38" i="98"/>
  <c r="J95" i="98"/>
  <c r="R38" i="98"/>
  <c r="H95" i="98"/>
  <c r="AB38" i="98"/>
  <c r="X38" i="98"/>
  <c r="N95" i="98"/>
  <c r="AH38" i="98"/>
  <c r="F40" i="98"/>
  <c r="J39" i="98"/>
  <c r="K39" i="98"/>
  <c r="N39" i="98"/>
  <c r="H39" i="98"/>
  <c r="M39" i="98"/>
  <c r="L39" i="98"/>
  <c r="G39" i="98"/>
  <c r="I39" i="98"/>
  <c r="K39" i="104"/>
  <c r="L39" i="104" s="1"/>
  <c r="AA39" i="104"/>
  <c r="AC39" i="104"/>
  <c r="AD39" i="104" s="1"/>
  <c r="AF39" i="104" s="1"/>
  <c r="Y41" i="104"/>
  <c r="AE40" i="104"/>
  <c r="AB40" i="104"/>
  <c r="P40" i="98"/>
  <c r="Z40" i="98" s="1"/>
  <c r="AG39" i="98" l="1"/>
  <c r="M96" i="98"/>
  <c r="W39" i="98"/>
  <c r="J96" i="98"/>
  <c r="T39" i="98"/>
  <c r="AD39" i="98"/>
  <c r="S39" i="98"/>
  <c r="AC39" i="98"/>
  <c r="AB39" i="98"/>
  <c r="R39" i="98"/>
  <c r="H96" i="98"/>
  <c r="F41" i="98"/>
  <c r="J40" i="98"/>
  <c r="K40" i="98"/>
  <c r="G40" i="98"/>
  <c r="N40" i="98"/>
  <c r="M40" i="98"/>
  <c r="L40" i="98"/>
  <c r="I40" i="98"/>
  <c r="H40" i="98"/>
  <c r="AA39" i="98"/>
  <c r="Q39" i="98"/>
  <c r="G96" i="98"/>
  <c r="AH39" i="98"/>
  <c r="X39" i="98"/>
  <c r="N96" i="98"/>
  <c r="AF39" i="98"/>
  <c r="L96" i="98"/>
  <c r="V39" i="98"/>
  <c r="AE39" i="98"/>
  <c r="U39" i="98"/>
  <c r="K40" i="104"/>
  <c r="L40" i="104" s="1"/>
  <c r="Y42" i="104"/>
  <c r="AE41" i="104"/>
  <c r="AB41" i="104"/>
  <c r="P41" i="98"/>
  <c r="Z41" i="98" s="1"/>
  <c r="AC40" i="104"/>
  <c r="AD40" i="104" s="1"/>
  <c r="AF40" i="104" s="1"/>
  <c r="AA40" i="104"/>
  <c r="AB40" i="98" l="1"/>
  <c r="R40" i="98"/>
  <c r="H97" i="98"/>
  <c r="AH40" i="98"/>
  <c r="N97" i="98"/>
  <c r="X40" i="98"/>
  <c r="F42" i="98"/>
  <c r="J41" i="98"/>
  <c r="K41" i="98"/>
  <c r="N41" i="98"/>
  <c r="H41" i="98"/>
  <c r="M41" i="98"/>
  <c r="L41" i="98"/>
  <c r="I41" i="98"/>
  <c r="G41" i="98"/>
  <c r="S40" i="98"/>
  <c r="AC40" i="98"/>
  <c r="AA40" i="98"/>
  <c r="G97" i="98"/>
  <c r="Q40" i="98"/>
  <c r="AF40" i="98"/>
  <c r="V40" i="98"/>
  <c r="L97" i="98"/>
  <c r="AE40" i="98"/>
  <c r="U40" i="98"/>
  <c r="W40" i="98"/>
  <c r="M97" i="98"/>
  <c r="AG40" i="98"/>
  <c r="AD40" i="98"/>
  <c r="T40" i="98"/>
  <c r="J97" i="98"/>
  <c r="K41" i="104"/>
  <c r="L41" i="104" s="1"/>
  <c r="AC41" i="104"/>
  <c r="AD41" i="104" s="1"/>
  <c r="AF41" i="104" s="1"/>
  <c r="AA41" i="104"/>
  <c r="P42" i="98"/>
  <c r="Z42" i="98" s="1"/>
  <c r="AB42" i="104"/>
  <c r="AE42" i="104"/>
  <c r="Y43" i="104"/>
  <c r="W41" i="98" l="1"/>
  <c r="AG41" i="98"/>
  <c r="M98" i="98"/>
  <c r="J98" i="98"/>
  <c r="T41" i="98"/>
  <c r="AD41" i="98"/>
  <c r="G98" i="98"/>
  <c r="Q41" i="98"/>
  <c r="AA41" i="98"/>
  <c r="AB41" i="98"/>
  <c r="H98" i="98"/>
  <c r="R41" i="98"/>
  <c r="F43" i="98"/>
  <c r="J42" i="98"/>
  <c r="K42" i="98"/>
  <c r="G42" i="98"/>
  <c r="N42" i="98"/>
  <c r="I42" i="98"/>
  <c r="M42" i="98"/>
  <c r="L42" i="98"/>
  <c r="H42" i="98"/>
  <c r="AC41" i="98"/>
  <c r="S41" i="98"/>
  <c r="X41" i="98"/>
  <c r="N98" i="98"/>
  <c r="AH41" i="98"/>
  <c r="L98" i="98"/>
  <c r="V41" i="98"/>
  <c r="AF41" i="98"/>
  <c r="AE41" i="98"/>
  <c r="U41" i="98"/>
  <c r="K42" i="104"/>
  <c r="L42" i="104" s="1"/>
  <c r="P43" i="98"/>
  <c r="Z43" i="98" s="1"/>
  <c r="AE43" i="104"/>
  <c r="Y44" i="104"/>
  <c r="AB43" i="104"/>
  <c r="AC42" i="104"/>
  <c r="AD42" i="104" s="1"/>
  <c r="AF42" i="104" s="1"/>
  <c r="AA42" i="104"/>
  <c r="V42" i="98" l="1"/>
  <c r="L99" i="98"/>
  <c r="AF42" i="98"/>
  <c r="Q42" i="98"/>
  <c r="G99" i="98"/>
  <c r="AA42" i="98"/>
  <c r="W42" i="98"/>
  <c r="M99" i="98"/>
  <c r="AG42" i="98"/>
  <c r="AE42" i="98"/>
  <c r="U42" i="98"/>
  <c r="AC42" i="98"/>
  <c r="S42" i="98"/>
  <c r="T42" i="98"/>
  <c r="AD42" i="98"/>
  <c r="J99" i="98"/>
  <c r="R42" i="98"/>
  <c r="AB42" i="98"/>
  <c r="H99" i="98"/>
  <c r="AH42" i="98"/>
  <c r="X42" i="98"/>
  <c r="N99" i="98"/>
  <c r="F44" i="98"/>
  <c r="J43" i="98"/>
  <c r="K43" i="98"/>
  <c r="N43" i="98"/>
  <c r="H43" i="98"/>
  <c r="M43" i="98"/>
  <c r="L43" i="98"/>
  <c r="G43" i="98"/>
  <c r="I43" i="98"/>
  <c r="K43" i="104"/>
  <c r="L43" i="104" s="1"/>
  <c r="AB44" i="104"/>
  <c r="Y45" i="104"/>
  <c r="AE44" i="104"/>
  <c r="AA43" i="104"/>
  <c r="AC43" i="104"/>
  <c r="AD43" i="104" s="1"/>
  <c r="AF43" i="104" s="1"/>
  <c r="P44" i="98"/>
  <c r="Z44" i="98" s="1"/>
  <c r="AG43" i="98" l="1"/>
  <c r="W43" i="98"/>
  <c r="M100" i="98"/>
  <c r="T43" i="98"/>
  <c r="AD43" i="98"/>
  <c r="J100" i="98"/>
  <c r="S43" i="98"/>
  <c r="AC43" i="98"/>
  <c r="R43" i="98"/>
  <c r="AB43" i="98"/>
  <c r="H100" i="98"/>
  <c r="F45" i="98"/>
  <c r="J44" i="98"/>
  <c r="K44" i="98"/>
  <c r="G44" i="98"/>
  <c r="N44" i="98"/>
  <c r="M44" i="98"/>
  <c r="L44" i="98"/>
  <c r="I44" i="98"/>
  <c r="H44" i="98"/>
  <c r="AA43" i="98"/>
  <c r="G100" i="98"/>
  <c r="Q43" i="98"/>
  <c r="X43" i="98"/>
  <c r="AH43" i="98"/>
  <c r="N100" i="98"/>
  <c r="AF43" i="98"/>
  <c r="L100" i="98"/>
  <c r="V43" i="98"/>
  <c r="AE43" i="98"/>
  <c r="U43" i="98"/>
  <c r="K44" i="104"/>
  <c r="L44" i="104" s="1"/>
  <c r="Y46" i="104"/>
  <c r="AE45" i="104"/>
  <c r="AA44" i="104"/>
  <c r="AC44" i="104"/>
  <c r="P45" i="98"/>
  <c r="Z45" i="98" s="1"/>
  <c r="AD44" i="104"/>
  <c r="AF44" i="104" s="1"/>
  <c r="AB45" i="104"/>
  <c r="H101" i="98" l="1"/>
  <c r="AB44" i="98"/>
  <c r="R44" i="98"/>
  <c r="X44" i="98"/>
  <c r="N101" i="98"/>
  <c r="AH44" i="98"/>
  <c r="F46" i="98"/>
  <c r="J45" i="98"/>
  <c r="K45" i="98"/>
  <c r="N45" i="98"/>
  <c r="H45" i="98"/>
  <c r="M45" i="98"/>
  <c r="L45" i="98"/>
  <c r="I45" i="98"/>
  <c r="G45" i="98"/>
  <c r="S44" i="98"/>
  <c r="AC44" i="98"/>
  <c r="Q44" i="98"/>
  <c r="AA44" i="98"/>
  <c r="G101" i="98"/>
  <c r="L101" i="98"/>
  <c r="V44" i="98"/>
  <c r="AF44" i="98"/>
  <c r="AE44" i="98"/>
  <c r="U44" i="98"/>
  <c r="M101" i="98"/>
  <c r="W44" i="98"/>
  <c r="AG44" i="98"/>
  <c r="AD44" i="98"/>
  <c r="T44" i="98"/>
  <c r="J101" i="98"/>
  <c r="K45" i="104"/>
  <c r="L45" i="104" s="1"/>
  <c r="AB46" i="104"/>
  <c r="AC45" i="104"/>
  <c r="AD45" i="104" s="1"/>
  <c r="AF45" i="104" s="1"/>
  <c r="AA45" i="104"/>
  <c r="P46" i="98"/>
  <c r="Z46" i="98" s="1"/>
  <c r="Y47" i="104"/>
  <c r="AE46" i="104"/>
  <c r="AG45" i="98" l="1"/>
  <c r="W45" i="98"/>
  <c r="M102" i="98"/>
  <c r="AD45" i="98"/>
  <c r="J102" i="98"/>
  <c r="T45" i="98"/>
  <c r="AA45" i="98"/>
  <c r="Q45" i="98"/>
  <c r="G102" i="98"/>
  <c r="AB45" i="98"/>
  <c r="R45" i="98"/>
  <c r="H102" i="98"/>
  <c r="F47" i="98"/>
  <c r="J46" i="98"/>
  <c r="K46" i="98"/>
  <c r="G46" i="98"/>
  <c r="N46" i="98"/>
  <c r="I46" i="98"/>
  <c r="M46" i="98"/>
  <c r="L46" i="98"/>
  <c r="H46" i="98"/>
  <c r="AC45" i="98"/>
  <c r="S45" i="98"/>
  <c r="AH45" i="98"/>
  <c r="X45" i="98"/>
  <c r="N102" i="98"/>
  <c r="AF45" i="98"/>
  <c r="V45" i="98"/>
  <c r="L102" i="98"/>
  <c r="AE45" i="98"/>
  <c r="U45" i="98"/>
  <c r="K46" i="104"/>
  <c r="L46" i="104" s="1"/>
  <c r="AE47" i="104"/>
  <c r="Y48" i="104"/>
  <c r="AC46" i="104"/>
  <c r="AD46" i="104" s="1"/>
  <c r="AF46" i="104" s="1"/>
  <c r="AA46" i="104"/>
  <c r="AB47" i="104"/>
  <c r="AF46" i="98" l="1"/>
  <c r="V46" i="98"/>
  <c r="AV4" i="98"/>
  <c r="AV5" i="98" s="1"/>
  <c r="AA46" i="98"/>
  <c r="Q46" i="98"/>
  <c r="AQ4" i="98"/>
  <c r="AQ5" i="98" s="1"/>
  <c r="AG46" i="98"/>
  <c r="W46" i="98"/>
  <c r="AW4" i="98"/>
  <c r="AW5" i="98" s="1"/>
  <c r="AE46" i="98"/>
  <c r="U46" i="98"/>
  <c r="AU4" i="98"/>
  <c r="AU5" i="98" s="1"/>
  <c r="AC46" i="98"/>
  <c r="S46" i="98"/>
  <c r="AS4" i="98"/>
  <c r="AS5" i="98" s="1"/>
  <c r="E12" i="104" s="1"/>
  <c r="I12" i="104" s="1"/>
  <c r="AD46" i="98"/>
  <c r="T46" i="98"/>
  <c r="AT4" i="98"/>
  <c r="AT5" i="98" s="1"/>
  <c r="E13" i="104" s="1"/>
  <c r="I13" i="104" s="1"/>
  <c r="AB46" i="98"/>
  <c r="R46" i="98"/>
  <c r="AR4" i="98"/>
  <c r="AR5" i="98" s="1"/>
  <c r="AH46" i="98"/>
  <c r="X46" i="98"/>
  <c r="AX4" i="98"/>
  <c r="AX5" i="98" s="1"/>
  <c r="J47" i="98"/>
  <c r="K47" i="98"/>
  <c r="N47" i="98"/>
  <c r="H47" i="98"/>
  <c r="M47" i="98"/>
  <c r="L47" i="98"/>
  <c r="G47" i="98"/>
  <c r="I47" i="98"/>
  <c r="F48" i="98"/>
  <c r="AD57" i="98" s="1"/>
  <c r="P47" i="98"/>
  <c r="Z47" i="98" s="1"/>
  <c r="AE57" i="98"/>
  <c r="AC57" i="98"/>
  <c r="AF57" i="98"/>
  <c r="AN59" i="98"/>
  <c r="AB57" i="98"/>
  <c r="AG57" i="98"/>
  <c r="AA57" i="98"/>
  <c r="AM59" i="98"/>
  <c r="K47" i="104"/>
  <c r="L47" i="104" s="1"/>
  <c r="AB48" i="104"/>
  <c r="AE48" i="104"/>
  <c r="Y49" i="104"/>
  <c r="Z48" i="104"/>
  <c r="AG48" i="104" s="1"/>
  <c r="AA47" i="104"/>
  <c r="AC47" i="104"/>
  <c r="AD47" i="104" s="1"/>
  <c r="AF47" i="104" s="1"/>
  <c r="AH57" i="98" l="1"/>
  <c r="Q52" i="104"/>
  <c r="Q36" i="104"/>
  <c r="Q57" i="104"/>
  <c r="Q59" i="104"/>
  <c r="Q43" i="104"/>
  <c r="Q54" i="104"/>
  <c r="Q53" i="104"/>
  <c r="Q64" i="104"/>
  <c r="Q48" i="104"/>
  <c r="Q58" i="104"/>
  <c r="Q49" i="104"/>
  <c r="Q55" i="104"/>
  <c r="Q39" i="104"/>
  <c r="Q50" i="104"/>
  <c r="Q45" i="104"/>
  <c r="Q60" i="104"/>
  <c r="Q44" i="104"/>
  <c r="Q46" i="104"/>
  <c r="Q41" i="104"/>
  <c r="Q51" i="104"/>
  <c r="Q35" i="104"/>
  <c r="Q42" i="104"/>
  <c r="Q37" i="104"/>
  <c r="Q56" i="104"/>
  <c r="Q40" i="104"/>
  <c r="N40" i="104" s="1"/>
  <c r="O40" i="104" s="1"/>
  <c r="Q38" i="104"/>
  <c r="Q63" i="104"/>
  <c r="Q47" i="104"/>
  <c r="Q62" i="104"/>
  <c r="Q61" i="104"/>
  <c r="AC47" i="98"/>
  <c r="S47" i="98"/>
  <c r="AB47" i="98"/>
  <c r="R47" i="98"/>
  <c r="AV7" i="98"/>
  <c r="E14" i="104" s="1"/>
  <c r="I14" i="104" s="1"/>
  <c r="AA47" i="98"/>
  <c r="Q47" i="98"/>
  <c r="AH47" i="98"/>
  <c r="X47" i="98"/>
  <c r="L3" i="104"/>
  <c r="E17" i="138" s="1"/>
  <c r="N50" i="104"/>
  <c r="O50" i="104" s="1"/>
  <c r="N64" i="104"/>
  <c r="O64" i="104" s="1"/>
  <c r="N36" i="104"/>
  <c r="O36" i="104" s="1"/>
  <c r="N35" i="104"/>
  <c r="N57" i="104"/>
  <c r="O57" i="104" s="1"/>
  <c r="N41" i="104"/>
  <c r="O41" i="104" s="1"/>
  <c r="N39" i="104"/>
  <c r="O39" i="104" s="1"/>
  <c r="N62" i="104"/>
  <c r="O62" i="104" s="1"/>
  <c r="N46" i="104"/>
  <c r="O46" i="104" s="1"/>
  <c r="N56" i="104"/>
  <c r="O56" i="104" s="1"/>
  <c r="N63" i="104"/>
  <c r="O63" i="104" s="1"/>
  <c r="B29" i="104"/>
  <c r="C29" i="104" s="1"/>
  <c r="N53" i="104"/>
  <c r="O53" i="104" s="1"/>
  <c r="N37" i="104"/>
  <c r="O37" i="104" s="1"/>
  <c r="N59" i="104"/>
  <c r="O59" i="104" s="1"/>
  <c r="N58" i="104"/>
  <c r="O58" i="104" s="1"/>
  <c r="N42" i="104"/>
  <c r="O42" i="104" s="1"/>
  <c r="N52" i="104"/>
  <c r="O52" i="104" s="1"/>
  <c r="N51" i="104"/>
  <c r="O51" i="104" s="1"/>
  <c r="R35" i="104"/>
  <c r="N49" i="104"/>
  <c r="O49" i="104" s="1"/>
  <c r="N60" i="104"/>
  <c r="O60" i="104" s="1"/>
  <c r="N55" i="104"/>
  <c r="O55" i="104" s="1"/>
  <c r="N54" i="104"/>
  <c r="O54" i="104" s="1"/>
  <c r="N38" i="104"/>
  <c r="O38" i="104" s="1"/>
  <c r="N44" i="104"/>
  <c r="O44" i="104" s="1"/>
  <c r="N43" i="104"/>
  <c r="O43" i="104" s="1"/>
  <c r="N61" i="104"/>
  <c r="O61" i="104" s="1"/>
  <c r="N45" i="104"/>
  <c r="O45" i="104" s="1"/>
  <c r="N48" i="104"/>
  <c r="O48" i="104" s="1"/>
  <c r="N47" i="104"/>
  <c r="O47" i="104" s="1"/>
  <c r="AF47" i="98"/>
  <c r="V47" i="98"/>
  <c r="AE47" i="98"/>
  <c r="U47" i="98"/>
  <c r="Z6" i="104"/>
  <c r="AG6" i="104" s="1"/>
  <c r="Z4" i="104"/>
  <c r="AG4" i="104" s="1"/>
  <c r="U20" i="142"/>
  <c r="Z5" i="104"/>
  <c r="AG5" i="104" s="1"/>
  <c r="L4" i="104"/>
  <c r="Z7" i="104"/>
  <c r="AG7" i="104" s="1"/>
  <c r="Z8" i="104"/>
  <c r="AG8" i="104" s="1"/>
  <c r="Z9" i="104"/>
  <c r="AG9" i="104" s="1"/>
  <c r="Z10" i="104"/>
  <c r="AG10" i="104" s="1"/>
  <c r="Z11" i="104"/>
  <c r="AG11" i="104" s="1"/>
  <c r="Z12" i="104"/>
  <c r="AG12" i="104" s="1"/>
  <c r="Z13" i="104"/>
  <c r="AG13" i="104" s="1"/>
  <c r="Z14" i="104"/>
  <c r="AG14" i="104" s="1"/>
  <c r="Z15" i="104"/>
  <c r="AG15" i="104" s="1"/>
  <c r="Z16" i="104"/>
  <c r="AG16" i="104" s="1"/>
  <c r="Z17" i="104"/>
  <c r="AG17" i="104" s="1"/>
  <c r="Z18" i="104"/>
  <c r="AG18" i="104" s="1"/>
  <c r="Z19" i="104"/>
  <c r="AG19" i="104" s="1"/>
  <c r="Z20" i="104"/>
  <c r="AG20" i="104" s="1"/>
  <c r="Z21" i="104"/>
  <c r="AG21" i="104" s="1"/>
  <c r="Z22" i="104"/>
  <c r="AG22" i="104" s="1"/>
  <c r="Z23" i="104"/>
  <c r="AG23" i="104" s="1"/>
  <c r="Z24" i="104"/>
  <c r="AG24" i="104" s="1"/>
  <c r="Z25" i="104"/>
  <c r="AG25" i="104" s="1"/>
  <c r="Z26" i="104"/>
  <c r="AG26" i="104" s="1"/>
  <c r="Z27" i="104"/>
  <c r="AG27" i="104" s="1"/>
  <c r="Z28" i="104"/>
  <c r="AG28" i="104" s="1"/>
  <c r="Z29" i="104"/>
  <c r="AG29" i="104" s="1"/>
  <c r="Z30" i="104"/>
  <c r="AG30" i="104" s="1"/>
  <c r="Z31" i="104"/>
  <c r="AG31" i="104" s="1"/>
  <c r="Z32" i="104"/>
  <c r="AG32" i="104" s="1"/>
  <c r="Z33" i="104"/>
  <c r="AG33" i="104" s="1"/>
  <c r="Z34" i="104"/>
  <c r="AG34" i="104" s="1"/>
  <c r="Z35" i="104"/>
  <c r="AG35" i="104" s="1"/>
  <c r="Z36" i="104"/>
  <c r="AG36" i="104" s="1"/>
  <c r="Z37" i="104"/>
  <c r="AG37" i="104" s="1"/>
  <c r="Z38" i="104"/>
  <c r="AG38" i="104" s="1"/>
  <c r="Z39" i="104"/>
  <c r="AG39" i="104" s="1"/>
  <c r="Z40" i="104"/>
  <c r="AG40" i="104" s="1"/>
  <c r="Z41" i="104"/>
  <c r="AG41" i="104" s="1"/>
  <c r="Z42" i="104"/>
  <c r="AG42" i="104" s="1"/>
  <c r="Z43" i="104"/>
  <c r="AG43" i="104" s="1"/>
  <c r="Z44" i="104"/>
  <c r="AG44" i="104" s="1"/>
  <c r="Z45" i="104"/>
  <c r="AG45" i="104" s="1"/>
  <c r="Z46" i="104"/>
  <c r="AG46" i="104" s="1"/>
  <c r="Z47" i="104"/>
  <c r="AG47" i="104" s="1"/>
  <c r="J48" i="98"/>
  <c r="K48" i="98"/>
  <c r="G48" i="98"/>
  <c r="N48" i="98"/>
  <c r="M48" i="98"/>
  <c r="L48" i="98"/>
  <c r="I48" i="98"/>
  <c r="H48" i="98"/>
  <c r="F49" i="98"/>
  <c r="P48" i="98"/>
  <c r="Z48" i="98" s="1"/>
  <c r="AG47" i="98"/>
  <c r="W47" i="98"/>
  <c r="AD47" i="98"/>
  <c r="T47" i="98"/>
  <c r="K48" i="104"/>
  <c r="L48" i="104" s="1"/>
  <c r="Y50" i="104"/>
  <c r="AE49" i="104"/>
  <c r="Z49" i="104"/>
  <c r="AG49" i="104" s="1"/>
  <c r="AA48" i="104"/>
  <c r="AC48" i="104"/>
  <c r="AB49" i="104"/>
  <c r="AD48" i="104"/>
  <c r="AF48" i="104" s="1"/>
  <c r="AB48" i="98" l="1"/>
  <c r="R48" i="98"/>
  <c r="R56" i="98" s="1"/>
  <c r="AH48" i="98"/>
  <c r="X48" i="98"/>
  <c r="X56" i="98" s="1"/>
  <c r="AC48" i="98"/>
  <c r="S48" i="98"/>
  <c r="AA48" i="98"/>
  <c r="Q48" i="98"/>
  <c r="Q56" i="98" s="1"/>
  <c r="AE48" i="98"/>
  <c r="U48" i="98"/>
  <c r="U56" i="98" s="1"/>
  <c r="O35" i="104"/>
  <c r="O66" i="104" s="1"/>
  <c r="N66" i="104"/>
  <c r="G11" i="138"/>
  <c r="G12" i="138"/>
  <c r="AF48" i="98"/>
  <c r="V48" i="98"/>
  <c r="J49" i="98"/>
  <c r="K49" i="98"/>
  <c r="N49" i="98"/>
  <c r="H49" i="98"/>
  <c r="M49" i="98"/>
  <c r="L49" i="98"/>
  <c r="G49" i="98"/>
  <c r="I49" i="98"/>
  <c r="F50" i="98"/>
  <c r="P49" i="98"/>
  <c r="Z49" i="98" s="1"/>
  <c r="T57" i="98"/>
  <c r="W57" i="98"/>
  <c r="J57" i="98"/>
  <c r="S57" i="98"/>
  <c r="X57" i="98"/>
  <c r="Q57" i="98"/>
  <c r="R57" i="98"/>
  <c r="V57" i="98"/>
  <c r="U57" i="98"/>
  <c r="AG48" i="98"/>
  <c r="W48" i="98"/>
  <c r="W56" i="98" s="1"/>
  <c r="AD48" i="98"/>
  <c r="T48" i="98"/>
  <c r="T56" i="98" s="1"/>
  <c r="U21" i="142"/>
  <c r="L5" i="104"/>
  <c r="E14" i="137" s="1"/>
  <c r="K49" i="104"/>
  <c r="L49" i="104" s="1"/>
  <c r="AC49" i="104"/>
  <c r="AD49" i="104" s="1"/>
  <c r="AF49" i="104" s="1"/>
  <c r="AA49" i="104"/>
  <c r="AB50" i="104"/>
  <c r="Y51" i="104"/>
  <c r="AE50" i="104"/>
  <c r="Z50" i="104"/>
  <c r="G6" i="137" l="1"/>
  <c r="G8" i="137"/>
  <c r="AA49" i="98"/>
  <c r="Q49" i="98"/>
  <c r="AH49" i="98"/>
  <c r="X49" i="98"/>
  <c r="AF49" i="98"/>
  <c r="V49" i="98"/>
  <c r="AE49" i="98"/>
  <c r="U49" i="98"/>
  <c r="F51" i="98"/>
  <c r="J50" i="98"/>
  <c r="K50" i="98"/>
  <c r="G50" i="98"/>
  <c r="N50" i="98"/>
  <c r="I50" i="98"/>
  <c r="M50" i="98"/>
  <c r="L50" i="98"/>
  <c r="H50" i="98"/>
  <c r="AG49" i="98"/>
  <c r="W49" i="98"/>
  <c r="AD49" i="98"/>
  <c r="T49" i="98"/>
  <c r="AG50" i="104"/>
  <c r="AC49" i="98"/>
  <c r="S49" i="98"/>
  <c r="AB49" i="98"/>
  <c r="R49" i="98"/>
  <c r="K50" i="104"/>
  <c r="L50" i="104" s="1"/>
  <c r="AB51" i="104"/>
  <c r="AA50" i="104"/>
  <c r="AC50" i="104"/>
  <c r="AD50" i="104" s="1"/>
  <c r="AF50" i="104" s="1"/>
  <c r="AE51" i="104"/>
  <c r="Y52" i="104"/>
  <c r="Z51" i="104"/>
  <c r="AG51" i="104" s="1"/>
  <c r="J51" i="98" l="1"/>
  <c r="K51" i="98"/>
  <c r="N51" i="98"/>
  <c r="H51" i="98"/>
  <c r="M51" i="98"/>
  <c r="L51" i="98"/>
  <c r="G51" i="98"/>
  <c r="I51" i="98"/>
  <c r="N56" i="98"/>
  <c r="L56" i="98"/>
  <c r="M56" i="98"/>
  <c r="K56" i="98"/>
  <c r="I56" i="98"/>
  <c r="H56" i="98"/>
  <c r="G56" i="98"/>
  <c r="I57" i="98"/>
  <c r="G57" i="98"/>
  <c r="H57" i="98"/>
  <c r="K57" i="98"/>
  <c r="L57" i="98"/>
  <c r="M57" i="98"/>
  <c r="N57" i="98"/>
  <c r="G14" i="137"/>
  <c r="K51" i="104"/>
  <c r="L51" i="104" s="1"/>
  <c r="AA51" i="104"/>
  <c r="AC51" i="104"/>
  <c r="AD51" i="104" s="1"/>
  <c r="AF51" i="104" s="1"/>
  <c r="AE52" i="104"/>
  <c r="Y53" i="104"/>
  <c r="Z52" i="104"/>
  <c r="AB52" i="104"/>
  <c r="T4" i="142" l="1"/>
  <c r="G20" i="137"/>
  <c r="G22" i="137" s="1"/>
  <c r="G26" i="137" s="1"/>
  <c r="K52" i="104"/>
  <c r="L52" i="104" s="1"/>
  <c r="AG52" i="104"/>
  <c r="AE53" i="104"/>
  <c r="Z53" i="104"/>
  <c r="AG53" i="104" s="1"/>
  <c r="AB53" i="104"/>
  <c r="AC52" i="104"/>
  <c r="AD52" i="104" s="1"/>
  <c r="AF52" i="104" s="1"/>
  <c r="AA52" i="104"/>
  <c r="C5" i="142" l="1"/>
  <c r="T7" i="142"/>
  <c r="U4" i="142" s="1"/>
  <c r="K53" i="104"/>
  <c r="L53" i="104" s="1"/>
  <c r="AG56" i="104"/>
  <c r="AC53" i="104"/>
  <c r="AD53" i="104" s="1"/>
  <c r="AF53" i="104" s="1"/>
  <c r="AF56" i="104" s="1"/>
  <c r="AA53" i="104"/>
  <c r="U5" i="142" l="1"/>
  <c r="U6" i="142"/>
  <c r="C6" i="142"/>
  <c r="F5" i="142"/>
  <c r="K54" i="104"/>
  <c r="L54" i="104" s="1"/>
  <c r="W23" i="138"/>
  <c r="V21" i="138"/>
  <c r="U7" i="142" l="1"/>
  <c r="C7" i="142"/>
  <c r="F6" i="142"/>
  <c r="G6" i="142" s="1"/>
  <c r="K55" i="104"/>
  <c r="L55" i="104" s="1"/>
  <c r="X21" i="138"/>
  <c r="V23" i="138"/>
  <c r="X23" i="138" s="1"/>
  <c r="S15" i="138" s="1"/>
  <c r="C8" i="142" l="1"/>
  <c r="F7" i="142"/>
  <c r="G7" i="142" s="1"/>
  <c r="K56" i="104"/>
  <c r="L56" i="104" s="1"/>
  <c r="S21" i="138"/>
  <c r="F8" i="138" s="1"/>
  <c r="V29" i="138"/>
  <c r="C9" i="142" l="1"/>
  <c r="F8" i="142"/>
  <c r="G8" i="142" s="1"/>
  <c r="K57" i="104"/>
  <c r="L57" i="104" s="1"/>
  <c r="V30" i="138"/>
  <c r="V31" i="138" s="1"/>
  <c r="G8" i="138"/>
  <c r="F10" i="138"/>
  <c r="G10" i="138" s="1"/>
  <c r="F9" i="138"/>
  <c r="C10" i="142" l="1"/>
  <c r="F9" i="142"/>
  <c r="G9" i="142" s="1"/>
  <c r="K58" i="104"/>
  <c r="L58" i="104" s="1"/>
  <c r="G17" i="138"/>
  <c r="T12" i="142" s="1"/>
  <c r="J5" i="142" s="1"/>
  <c r="V32" i="138"/>
  <c r="V38" i="138"/>
  <c r="G9" i="138"/>
  <c r="G18" i="138" s="1"/>
  <c r="G19" i="138"/>
  <c r="C11" i="142" l="1"/>
  <c r="F10" i="142"/>
  <c r="G10" i="142" s="1"/>
  <c r="K59" i="104"/>
  <c r="L59" i="104" s="1"/>
  <c r="P14" i="138"/>
  <c r="T13" i="142"/>
  <c r="K5" i="142" s="1"/>
  <c r="K6" i="142" s="1"/>
  <c r="K7" i="142" s="1"/>
  <c r="K8" i="142" s="1"/>
  <c r="K9" i="142" s="1"/>
  <c r="K10" i="142" s="1"/>
  <c r="K11" i="142" s="1"/>
  <c r="K12" i="142" s="1"/>
  <c r="K13" i="142" s="1"/>
  <c r="K14" i="142" s="1"/>
  <c r="K15" i="142" s="1"/>
  <c r="K16" i="142" s="1"/>
  <c r="K17" i="142" s="1"/>
  <c r="K18" i="142" s="1"/>
  <c r="K19" i="142" s="1"/>
  <c r="K20" i="142" s="1"/>
  <c r="K21" i="142" s="1"/>
  <c r="K22" i="142" s="1"/>
  <c r="K23" i="142" s="1"/>
  <c r="K24" i="142" s="1"/>
  <c r="K25" i="142" s="1"/>
  <c r="K26" i="142" s="1"/>
  <c r="P15" i="138"/>
  <c r="T14" i="142"/>
  <c r="J6" i="142"/>
  <c r="G23" i="138"/>
  <c r="G25" i="138" s="1"/>
  <c r="P17" i="138" s="1"/>
  <c r="C12" i="142" l="1"/>
  <c r="F11" i="142"/>
  <c r="G11" i="142" s="1"/>
  <c r="K60" i="104"/>
  <c r="L60" i="104" s="1"/>
  <c r="P16" i="138"/>
  <c r="J7" i="142"/>
  <c r="L5" i="142"/>
  <c r="T15" i="142"/>
  <c r="U14" i="142" s="1"/>
  <c r="G27" i="138"/>
  <c r="G29" i="138" s="1"/>
  <c r="G38" i="138" s="1"/>
  <c r="C13" i="142" l="1"/>
  <c r="F12" i="142"/>
  <c r="G12" i="142" s="1"/>
  <c r="K61" i="104"/>
  <c r="L61" i="104" s="1"/>
  <c r="G31" i="138"/>
  <c r="G35" i="138" s="1"/>
  <c r="L6" i="142"/>
  <c r="M5" i="142"/>
  <c r="J8" i="142"/>
  <c r="U12" i="142"/>
  <c r="U13" i="142"/>
  <c r="P18" i="138"/>
  <c r="P19" i="138" s="1"/>
  <c r="P20" i="138" s="1"/>
  <c r="P21" i="138" s="1"/>
  <c r="C14" i="142" l="1"/>
  <c r="F13" i="142"/>
  <c r="G13" i="142" s="1"/>
  <c r="N5" i="142"/>
  <c r="K62" i="104"/>
  <c r="L62" i="104" s="1"/>
  <c r="U15" i="142"/>
  <c r="L7" i="142"/>
  <c r="M6" i="142"/>
  <c r="J9" i="142"/>
  <c r="C15" i="142" l="1"/>
  <c r="F14" i="142"/>
  <c r="G14" i="142" s="1"/>
  <c r="N6" i="142"/>
  <c r="O6" i="142" s="1"/>
  <c r="K63" i="104"/>
  <c r="L63" i="104" s="1"/>
  <c r="J10" i="142"/>
  <c r="L8" i="142"/>
  <c r="M7" i="142"/>
  <c r="C16" i="142" l="1"/>
  <c r="F15" i="142"/>
  <c r="G15" i="142" s="1"/>
  <c r="N7" i="142"/>
  <c r="O7" i="142" s="1"/>
  <c r="K64" i="104"/>
  <c r="L64" i="104" s="1"/>
  <c r="L9" i="142"/>
  <c r="M8" i="142"/>
  <c r="J11" i="142"/>
  <c r="F16" i="142" l="1"/>
  <c r="G16" i="142" s="1"/>
  <c r="C17" i="142"/>
  <c r="N8" i="142"/>
  <c r="O8" i="142" s="1"/>
  <c r="L66" i="104"/>
  <c r="K66" i="104"/>
  <c r="J12" i="142"/>
  <c r="L10" i="142"/>
  <c r="M9" i="142"/>
  <c r="F17" i="142" l="1"/>
  <c r="G17" i="142" s="1"/>
  <c r="C18" i="142"/>
  <c r="N9" i="142"/>
  <c r="O9" i="142" s="1"/>
  <c r="L11" i="142"/>
  <c r="M10" i="142"/>
  <c r="J13" i="142"/>
  <c r="C19" i="142" l="1"/>
  <c r="F18" i="142"/>
  <c r="G18" i="142" s="1"/>
  <c r="N10" i="142"/>
  <c r="O10" i="142" s="1"/>
  <c r="J14" i="142"/>
  <c r="L12" i="142"/>
  <c r="M11" i="142"/>
  <c r="F19" i="142" l="1"/>
  <c r="G19" i="142" s="1"/>
  <c r="C20" i="142"/>
  <c r="N11" i="142"/>
  <c r="O11" i="142" s="1"/>
  <c r="L13" i="142"/>
  <c r="M12" i="142"/>
  <c r="J15" i="142"/>
  <c r="C21" i="142" l="1"/>
  <c r="F20" i="142"/>
  <c r="G20" i="142" s="1"/>
  <c r="N12" i="142"/>
  <c r="O12" i="142" s="1"/>
  <c r="J16" i="142"/>
  <c r="L14" i="142"/>
  <c r="M13" i="142"/>
  <c r="F21" i="142" l="1"/>
  <c r="G21" i="142" s="1"/>
  <c r="C22" i="142"/>
  <c r="N13" i="142"/>
  <c r="O13" i="142" s="1"/>
  <c r="L15" i="142"/>
  <c r="M14" i="142"/>
  <c r="J17" i="142"/>
  <c r="F22" i="142" l="1"/>
  <c r="G22" i="142" s="1"/>
  <c r="C23" i="142"/>
  <c r="N14" i="142"/>
  <c r="O14" i="142" s="1"/>
  <c r="J18" i="142"/>
  <c r="L16" i="142"/>
  <c r="M15" i="142"/>
  <c r="C24" i="142" l="1"/>
  <c r="F23" i="142"/>
  <c r="G23" i="142" s="1"/>
  <c r="N15" i="142"/>
  <c r="O15" i="142" s="1"/>
  <c r="L17" i="142"/>
  <c r="M16" i="142"/>
  <c r="J19" i="142"/>
  <c r="F24" i="142" l="1"/>
  <c r="G24" i="142" s="1"/>
  <c r="C25" i="142"/>
  <c r="N16" i="142"/>
  <c r="O16" i="142" s="1"/>
  <c r="J20" i="142"/>
  <c r="L18" i="142"/>
  <c r="M17" i="142"/>
  <c r="F25" i="142" l="1"/>
  <c r="G25" i="142" s="1"/>
  <c r="C26" i="142"/>
  <c r="F26" i="142" s="1"/>
  <c r="G26" i="142" s="1"/>
  <c r="N17" i="142"/>
  <c r="O17" i="142" s="1"/>
  <c r="L19" i="142"/>
  <c r="M18" i="142"/>
  <c r="J21" i="142"/>
  <c r="N18" i="142" l="1"/>
  <c r="O18" i="142" s="1"/>
  <c r="J22" i="142"/>
  <c r="L20" i="142"/>
  <c r="M19" i="142"/>
  <c r="N19" i="142" l="1"/>
  <c r="O19" i="142" s="1"/>
  <c r="L21" i="142"/>
  <c r="M20" i="142"/>
  <c r="J23" i="142"/>
  <c r="N20" i="142" l="1"/>
  <c r="O20" i="142" s="1"/>
  <c r="J24" i="142"/>
  <c r="L22" i="142"/>
  <c r="M21" i="142"/>
  <c r="N21" i="142" l="1"/>
  <c r="O21" i="142" s="1"/>
  <c r="L23" i="142"/>
  <c r="M22" i="142"/>
  <c r="J25" i="142"/>
  <c r="N22" i="142" l="1"/>
  <c r="O22" i="142" s="1"/>
  <c r="J26" i="142"/>
  <c r="L24" i="142"/>
  <c r="M23" i="142"/>
  <c r="N23" i="142" l="1"/>
  <c r="O23" i="142" s="1"/>
  <c r="L25" i="142"/>
  <c r="M24" i="142"/>
  <c r="N24" i="142" l="1"/>
  <c r="O24" i="142" s="1"/>
  <c r="L26" i="142"/>
  <c r="M26" i="142" s="1"/>
  <c r="M25" i="142"/>
  <c r="N25" i="142" l="1"/>
  <c r="O25" i="142" s="1"/>
  <c r="N26" i="142"/>
  <c r="O26" i="1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Gordon Alexander</author>
  </authors>
  <commentList>
    <comment ref="L6" authorId="0" shapeId="0" xr:uid="{00000000-0006-0000-0800-000001000000}">
      <text>
        <r>
          <rPr>
            <b/>
            <sz val="9"/>
            <color indexed="81"/>
            <rFont val="Tahoma"/>
            <family val="2"/>
          </rPr>
          <t>Gordon Alexander:</t>
        </r>
        <r>
          <rPr>
            <sz val="9"/>
            <color indexed="81"/>
            <rFont val="Tahoma"/>
            <family val="2"/>
          </rPr>
          <t xml:space="preserve">
Formula not consistent with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Gordon Alexander</author>
  </authors>
  <commentList>
    <comment ref="Q8" authorId="0" shapeId="0" xr:uid="{00000000-0006-0000-0B00-000001000000}">
      <text>
        <r>
          <rPr>
            <b/>
            <sz val="9"/>
            <color indexed="81"/>
            <rFont val="Tahoma"/>
            <family val="2"/>
          </rPr>
          <t>Gordon Alexander:</t>
        </r>
        <r>
          <rPr>
            <sz val="9"/>
            <color indexed="81"/>
            <rFont val="Tahoma"/>
            <family val="2"/>
          </rPr>
          <t xml:space="preserve">
Robert included transmissin Ops as well???</t>
        </r>
      </text>
    </comment>
    <comment ref="Q13" authorId="0" shapeId="0" xr:uid="{00000000-0006-0000-0B00-000002000000}">
      <text>
        <r>
          <rPr>
            <b/>
            <sz val="9"/>
            <color indexed="81"/>
            <rFont val="Tahoma"/>
            <family val="2"/>
          </rPr>
          <t>Gordon Alexander:</t>
        </r>
        <r>
          <rPr>
            <sz val="9"/>
            <color indexed="81"/>
            <rFont val="Tahoma"/>
            <family val="2"/>
          </rPr>
          <t xml:space="preserve">
Robert recorded demand cost as 1103 not 1013.</t>
        </r>
      </text>
    </comment>
    <comment ref="I16" authorId="0" shapeId="0" xr:uid="{00000000-0006-0000-0B00-000003000000}">
      <text>
        <r>
          <rPr>
            <b/>
            <sz val="9"/>
            <color indexed="81"/>
            <rFont val="Tahoma"/>
            <family val="2"/>
          </rPr>
          <t>Gordon Alexander:</t>
        </r>
        <r>
          <rPr>
            <sz val="9"/>
            <color indexed="81"/>
            <rFont val="Tahoma"/>
            <family val="2"/>
          </rPr>
          <t xml:space="preserve">
Robert excluded NLSO?</t>
        </r>
      </text>
    </comment>
    <comment ref="J16" authorId="0" shapeId="0" xr:uid="{00000000-0006-0000-0B00-000004000000}">
      <text>
        <r>
          <rPr>
            <b/>
            <sz val="9"/>
            <color indexed="81"/>
            <rFont val="Tahoma"/>
            <family val="2"/>
          </rPr>
          <t>Gordon Alexander:</t>
        </r>
        <r>
          <rPr>
            <sz val="9"/>
            <color indexed="81"/>
            <rFont val="Tahoma"/>
            <family val="2"/>
          </rPr>
          <t xml:space="preserve">
Robert excluded NLSO</t>
        </r>
      </text>
    </comment>
    <comment ref="Q16" authorId="0" shapeId="0" xr:uid="{00000000-0006-0000-0B00-000005000000}">
      <text>
        <r>
          <rPr>
            <b/>
            <sz val="9"/>
            <color indexed="81"/>
            <rFont val="Tahoma"/>
            <family val="2"/>
          </rPr>
          <t>Gordon Alexander:</t>
        </r>
        <r>
          <rPr>
            <sz val="9"/>
            <color indexed="81"/>
            <rFont val="Tahoma"/>
            <family val="2"/>
          </rPr>
          <t xml:space="preserve">
Robert excluded NLSO</t>
        </r>
      </text>
    </comment>
    <comment ref="I17" authorId="0" shapeId="0" xr:uid="{00000000-0006-0000-0B00-000006000000}">
      <text>
        <r>
          <rPr>
            <b/>
            <sz val="9"/>
            <color indexed="81"/>
            <rFont val="Tahoma"/>
            <family val="2"/>
          </rPr>
          <t>Gordon Alexander:</t>
        </r>
        <r>
          <rPr>
            <sz val="9"/>
            <color indexed="81"/>
            <rFont val="Tahoma"/>
            <family val="2"/>
          </rPr>
          <t xml:space="preserve">
Robert excluded NLSO</t>
        </r>
      </text>
    </comment>
    <comment ref="J17" authorId="0" shapeId="0" xr:uid="{00000000-0006-0000-0B00-000007000000}">
      <text>
        <r>
          <rPr>
            <b/>
            <sz val="9"/>
            <color indexed="81"/>
            <rFont val="Tahoma"/>
            <family val="2"/>
          </rPr>
          <t>Gordon Alexander:</t>
        </r>
        <r>
          <rPr>
            <sz val="9"/>
            <color indexed="81"/>
            <rFont val="Tahoma"/>
            <family val="2"/>
          </rPr>
          <t xml:space="preserve">
Robert excluded NLSO</t>
        </r>
      </text>
    </comment>
    <comment ref="Q17" authorId="0" shapeId="0" xr:uid="{00000000-0006-0000-0B00-000008000000}">
      <text>
        <r>
          <rPr>
            <b/>
            <sz val="9"/>
            <color indexed="81"/>
            <rFont val="Tahoma"/>
            <family val="2"/>
          </rPr>
          <t>Gordon Alexander:</t>
        </r>
        <r>
          <rPr>
            <sz val="9"/>
            <color indexed="81"/>
            <rFont val="Tahoma"/>
            <family val="2"/>
          </rPr>
          <t xml:space="preserve">
Robert excluded NLSO</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H:\Regulatory Affairs\Rates Internal\16. Marginal Cost\01. Supporting Files\E1.xls" keepAlive="1" name="E1" type="5" refreshedVersion="4" background="1" refreshOnLoad="1" saveData="1">
    <dbPr connection="Provider=Microsoft.ACE.OLEDB.12.0;User ID=Admin;Data Source=H:\Regulatory Affairs\Rates Internal\16. Marginal Cost\01. Supporting Files\E1.xls;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A (3)$'" commandType="3"/>
  </connection>
  <connection id="2" xr16:uid="{00000000-0015-0000-FFFF-FFFF01000000}" sourceFile="H:\Regulatory Affairs\Rates Internal\16. Marginal Cost\01. Supporting Files\Operating Load Forecast for Island and Labrador Interconnected Systems - June 2018 2020-2040 Extended.xlsx" keepAlive="1" name="Operating Load Forecast for Island and Labrador Interconnected Systems - June 2018 2020-2040 Extended" type="5" refreshedVersion="4" background="1" refreshOnLoad="1" saveData="1">
    <dbPr connection="Provider=Microsoft.ACE.OLEDB.12.0;User ID=Admin;Data Source=H:\Regulatory Affairs\Rates Internal\16. Marginal Cost\01. Supporting Files\Operating Load Forecast for Island and Labrador Interconnected Systems - June 2018 2020-2040 Extended.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RA Island$'" commandType="3"/>
  </connection>
  <connection id="3" xr16:uid="{00000000-0015-0000-FFFF-FFFF02000000}" sourceFile="H:\Regulatory Affairs\Rates Internal\16. Marginal Cost\01. Supporting Files\Operating Load Forecast for Island and Labrador Interconnected Systems - June 2018 2020-2040 Extended.xlsx" keepAlive="1" name="Operating Load Forecast for Island and Labrador Interconnected Systems - June 2018 2020-2040 Extended1" type="5" refreshedVersion="4" background="1" refreshOnLoad="1" saveData="1">
    <dbPr connection="Provider=Microsoft.ACE.OLEDB.12.0;User ID=Admin;Data Source=H:\Regulatory Affairs\Rates Internal\16. Marginal Cost\01. Supporting Files\Operating Load Forecast for Island and Labrador Interconnected Systems - June 2018 2020-2040 Extended.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RA Labrador$'" commandType="3"/>
  </connection>
</connections>
</file>

<file path=xl/sharedStrings.xml><?xml version="1.0" encoding="utf-8"?>
<sst xmlns="http://schemas.openxmlformats.org/spreadsheetml/2006/main" count="2248" uniqueCount="1279">
  <si>
    <t xml:space="preserve"> </t>
  </si>
  <si>
    <t>Inflation</t>
  </si>
  <si>
    <t>Average</t>
  </si>
  <si>
    <t>Scalar</t>
  </si>
  <si>
    <t>J</t>
  </si>
  <si>
    <t>N</t>
  </si>
  <si>
    <t>Description</t>
  </si>
  <si>
    <t>Year</t>
  </si>
  <si>
    <t>Source:</t>
  </si>
  <si>
    <t>Transmission</t>
  </si>
  <si>
    <t>Total</t>
  </si>
  <si>
    <t>Debt</t>
  </si>
  <si>
    <t>A&amp;G</t>
  </si>
  <si>
    <t>Cost of Capital</t>
  </si>
  <si>
    <t>Equity</t>
  </si>
  <si>
    <t>Investment Cost ($/kW)</t>
  </si>
  <si>
    <t>D</t>
  </si>
  <si>
    <t>F</t>
  </si>
  <si>
    <t/>
  </si>
  <si>
    <t>Nominal</t>
  </si>
  <si>
    <t>VALUE</t>
  </si>
  <si>
    <t>DATE</t>
  </si>
  <si>
    <t>Weights</t>
  </si>
  <si>
    <t>Notes:</t>
  </si>
  <si>
    <t>Last Updated:</t>
  </si>
  <si>
    <t>Date Range:</t>
  </si>
  <si>
    <t>Units:</t>
  </si>
  <si>
    <t>Frequency:</t>
  </si>
  <si>
    <t>Seasonal Adjustment:</t>
  </si>
  <si>
    <t>Release:</t>
  </si>
  <si>
    <t>Series ID:</t>
  </si>
  <si>
    <t>Title:</t>
  </si>
  <si>
    <t>Seasonally Adjusted</t>
  </si>
  <si>
    <t>GDP</t>
  </si>
  <si>
    <t>Perform Grounding Upgrades - Various Sites</t>
  </si>
  <si>
    <t>Replace Instrument Transformers - Various Sites</t>
  </si>
  <si>
    <t>Replace Insulators - Various Sites</t>
  </si>
  <si>
    <t>x</t>
  </si>
  <si>
    <t>Upgrade Power Transformers - Various Sites</t>
  </si>
  <si>
    <t>Replace Disconnects - Various Sites</t>
  </si>
  <si>
    <t>Transmission Plant</t>
  </si>
  <si>
    <t>Aggregation Method:</t>
  </si>
  <si>
    <t>Annual</t>
  </si>
  <si>
    <t>Steam</t>
  </si>
  <si>
    <t>Hydro</t>
  </si>
  <si>
    <t>T. Stations</t>
  </si>
  <si>
    <t>T. Tower</t>
  </si>
  <si>
    <t>T. Poles</t>
  </si>
  <si>
    <t>Generation</t>
  </si>
  <si>
    <t>Steam &amp; Hydro</t>
  </si>
  <si>
    <t>2013*</t>
  </si>
  <si>
    <t>2014*</t>
  </si>
  <si>
    <t>S &amp; H</t>
  </si>
  <si>
    <t>(database),http://dx.doi.org/10.1787/data-00052-en (Accessed on date)</t>
  </si>
  <si>
    <t>Indicators - complete database", Main Economic Indicators</t>
  </si>
  <si>
    <t>All OECD data should be cited as follows: OECD (2010), "Main Economic</t>
  </si>
  <si>
    <t>Copyright, 2014, OECD. Reprinted with permission.</t>
  </si>
  <si>
    <t>2015-06-09 8:04 AM CDT</t>
  </si>
  <si>
    <t>1961-01-01 to 2014-10-01</t>
  </si>
  <si>
    <t>Index 2010=100</t>
  </si>
  <si>
    <t>Main Economic Indicators (Not a Press Release)</t>
  </si>
  <si>
    <t>Organization for Economic Co-operation and Development</t>
  </si>
  <si>
    <t>CANGDPDEFQISMEI</t>
  </si>
  <si>
    <t>US GDP DEF</t>
  </si>
  <si>
    <t>CAN GDP DEF</t>
  </si>
  <si>
    <t>End of Period Depreciated Investment</t>
  </si>
  <si>
    <t>Accounting-Based Annual Carrying Charges</t>
  </si>
  <si>
    <t>Economic Carrying Charge</t>
  </si>
  <si>
    <t>Time</t>
  </si>
  <si>
    <t>Annual Depreciation</t>
  </si>
  <si>
    <t>Discounted</t>
  </si>
  <si>
    <t>Economic Carrying Charge Rate</t>
  </si>
  <si>
    <t>Discount Factor</t>
  </si>
  <si>
    <t>Accounting Costs</t>
  </si>
  <si>
    <t>Levelized Charges</t>
  </si>
  <si>
    <t>Simplified Version</t>
  </si>
  <si>
    <t>Relative Factor</t>
  </si>
  <si>
    <t>MW</t>
  </si>
  <si>
    <t>TOTAL NLH SALES</t>
  </si>
  <si>
    <t>Losses</t>
  </si>
  <si>
    <t>Required NLH Generation</t>
  </si>
  <si>
    <t>PROVINCIAL MARKET</t>
  </si>
  <si>
    <t>HYDRO RURAL INTERCONNECTED</t>
  </si>
  <si>
    <t xml:space="preserve">       - Goose Bay</t>
  </si>
  <si>
    <t xml:space="preserve">       - Churchill Falls</t>
  </si>
  <si>
    <t xml:space="preserve">       - Wabush</t>
  </si>
  <si>
    <t xml:space="preserve">       - Labrador City</t>
  </si>
  <si>
    <t>Subtotal</t>
  </si>
  <si>
    <t>DEPT. OF NATIONAL DEFENCE (Secondary)</t>
  </si>
  <si>
    <t>IOCC</t>
  </si>
  <si>
    <t xml:space="preserve">       - Interruptible</t>
  </si>
  <si>
    <t>TOTAL NLH LABRADOR SALES</t>
  </si>
  <si>
    <t>LOSSES to CF</t>
  </si>
  <si>
    <t>NLH LABRADOR INTERNAL REQ'D (at CF)</t>
  </si>
  <si>
    <t xml:space="preserve">       - Power on Order</t>
  </si>
  <si>
    <t>Labrador Loads</t>
  </si>
  <si>
    <t>Island Loads</t>
  </si>
  <si>
    <t>NLH System Total</t>
  </si>
  <si>
    <t>Continuous</t>
  </si>
  <si>
    <t>Transformers</t>
  </si>
  <si>
    <t>Investment Driven by Peak Loads</t>
  </si>
  <si>
    <t>Transmission Investment Cost/kW</t>
  </si>
  <si>
    <t>Year over Year Δ</t>
  </si>
  <si>
    <t>Years Covered</t>
  </si>
  <si>
    <t>Total Load Change Basis</t>
  </si>
  <si>
    <t>Average Load Change Basis</t>
  </si>
  <si>
    <t>Rate of Expected Inflation</t>
  </si>
  <si>
    <t>Gen/Common</t>
  </si>
  <si>
    <t>EXAMPLE AND PROOF: ECONOMIC CARRYING CHARGE</t>
  </si>
  <si>
    <t>Cost Rate</t>
  </si>
  <si>
    <t>Transmisison</t>
  </si>
  <si>
    <t>Life of Facilities</t>
  </si>
  <si>
    <t>Economic Carrying Charge Rate, Nominal (%)</t>
  </si>
  <si>
    <t>Average For Transmission</t>
  </si>
  <si>
    <t>T. Towers</t>
  </si>
  <si>
    <t>Annual % Δ:</t>
  </si>
  <si>
    <t>Historical Rate of Inflation</t>
  </si>
  <si>
    <t>Overall</t>
  </si>
  <si>
    <t>Expected Inflation, Overall</t>
  </si>
  <si>
    <t>Expected Inflation, Equip't</t>
  </si>
  <si>
    <r>
      <t>Overall Cost Rate</t>
    </r>
    <r>
      <rPr>
        <b/>
        <sz val="10"/>
        <rFont val="Calibri"/>
        <family val="2"/>
        <scheme val="minor"/>
      </rPr>
      <t>:</t>
    </r>
  </si>
  <si>
    <r>
      <t>Policy Cost Rate</t>
    </r>
    <r>
      <rPr>
        <b/>
        <sz val="10"/>
        <rFont val="Calibri"/>
        <family val="2"/>
        <scheme val="minor"/>
      </rPr>
      <t>:</t>
    </r>
  </si>
  <si>
    <t>COMPARATIVE PROOF: ACCOUNTING COSTS AND ECONOMIC CARRYING CHARGES</t>
  </si>
  <si>
    <t>Initial Investment:</t>
  </si>
  <si>
    <t>Discounted Total:</t>
  </si>
  <si>
    <t>Marginal Cost of Transmission ($/kW-year)</t>
  </si>
  <si>
    <t>Labour</t>
  </si>
  <si>
    <t>Travel</t>
  </si>
  <si>
    <t>Materials</t>
  </si>
  <si>
    <t>Consultation</t>
  </si>
  <si>
    <t>EqRental</t>
  </si>
  <si>
    <t>Contract</t>
  </si>
  <si>
    <t>Labour OT</t>
  </si>
  <si>
    <t>MW of Capacity</t>
  </si>
  <si>
    <t>Total Cost</t>
  </si>
  <si>
    <t>Investment Cost per kW</t>
  </si>
  <si>
    <t>LOADS SHOWN BELOW NOT RELEVANT TO CT COST ANALYSIS</t>
  </si>
  <si>
    <t>Working Capital (%/FOM)</t>
  </si>
  <si>
    <t>FOM Rate ($/kW-year)</t>
  </si>
  <si>
    <t>Charge Rates (%)</t>
  </si>
  <si>
    <t>Direct Facility Investment</t>
  </si>
  <si>
    <t>Charges on Capital ($/kW-year)</t>
  </si>
  <si>
    <t>General/Common</t>
  </si>
  <si>
    <t>Factor for O&amp;M Costs:</t>
  </si>
  <si>
    <t>Adjustment Factor</t>
  </si>
  <si>
    <t>D EQ</t>
  </si>
  <si>
    <t>Distribution</t>
  </si>
  <si>
    <t>Operations</t>
  </si>
  <si>
    <t>Canada Pwr Input Costs, 1997-2014</t>
  </si>
  <si>
    <t>Overall Inflation</t>
  </si>
  <si>
    <t>US</t>
  </si>
  <si>
    <t>CA</t>
  </si>
  <si>
    <t>70 Frd</t>
  </si>
  <si>
    <t>Turbines</t>
  </si>
  <si>
    <t>PURCHASING POWER ADJUSTED</t>
  </si>
  <si>
    <t>PPP_CA wrt US</t>
  </si>
  <si>
    <t>BLS 1997-2014</t>
  </si>
  <si>
    <t>Overhead CND</t>
  </si>
  <si>
    <t>Conductor</t>
  </si>
  <si>
    <t>Jan.
1</t>
  </si>
  <si>
    <t>Jul.
1</t>
  </si>
  <si>
    <t>E-1</t>
  </si>
  <si>
    <t>COST TRENDS OF ELECTRIC UTILITY CONSTRUCTION</t>
  </si>
  <si>
    <t>NORTH ATLANTIC REGION  (1973=100)</t>
  </si>
  <si>
    <t>NORTH ATLANTIC REGION (1973=100)</t>
  </si>
  <si>
    <t>COST INDEX NUMBERS</t>
  </si>
  <si>
    <t>CONSTRUCTION AND EQUIPMENT</t>
  </si>
  <si>
    <t>FERC</t>
  </si>
  <si>
    <t>Total Plant-All Steam Generation</t>
  </si>
  <si>
    <t>Total Plant-All Steam &amp; Nuclear Gen.</t>
  </si>
  <si>
    <t>-</t>
  </si>
  <si>
    <t>Total Plant-All Steam &amp; Hydro Gen.</t>
  </si>
  <si>
    <t>Steam Production Plant</t>
  </si>
  <si>
    <t xml:space="preserve">   Total Steam Production Plant</t>
  </si>
  <si>
    <t xml:space="preserve">   Structures &amp; Improvements-Indoor</t>
  </si>
  <si>
    <t xml:space="preserve">   Structures &amp; Improvements-Semi-Outdoor</t>
  </si>
  <si>
    <t xml:space="preserve">   Boiler Plant Equipment-Coal Fired</t>
  </si>
  <si>
    <t xml:space="preserve">   Boiler Plant Equipment-Gas Fired</t>
  </si>
  <si>
    <t xml:space="preserve">   Boiler Plant Piping Installed</t>
  </si>
  <si>
    <t xml:space="preserve">   Turbogenerator Units</t>
  </si>
  <si>
    <t xml:space="preserve">   Accessory Electrical Equipment</t>
  </si>
  <si>
    <t xml:space="preserve">   Misc. Power Plant Equipment</t>
  </si>
  <si>
    <t>Nuclear Production Plant</t>
  </si>
  <si>
    <t xml:space="preserve">   Total Nuclear Production Plant</t>
  </si>
  <si>
    <t xml:space="preserve">   Structures &amp; Improvements</t>
  </si>
  <si>
    <t xml:space="preserve">   Reactor Plant Equipment</t>
  </si>
  <si>
    <t>Hydro Production Plant</t>
  </si>
  <si>
    <t xml:space="preserve">   Total Hydraulic Production Plant</t>
  </si>
  <si>
    <t xml:space="preserve">   Reservoirs, Dams &amp; Waterways</t>
  </si>
  <si>
    <t xml:space="preserve">   Water Wheels, Turbines &amp; Generators</t>
  </si>
  <si>
    <t>Other Production Plant</t>
  </si>
  <si>
    <t xml:space="preserve">   Total Other Production Plant</t>
  </si>
  <si>
    <t xml:space="preserve">   Fuel Holders, Producers &amp; Accessories</t>
  </si>
  <si>
    <t xml:space="preserve">   Gas Turbogenerators</t>
  </si>
  <si>
    <t xml:space="preserve">   Total Transmission Plant</t>
  </si>
  <si>
    <t xml:space="preserve">   Station Equipment</t>
  </si>
  <si>
    <t xml:space="preserve">   Towers &amp; Fixtures</t>
  </si>
  <si>
    <t xml:space="preserve">   Poles &amp; Fixtures</t>
  </si>
  <si>
    <t xml:space="preserve">   Overhead Conductors &amp; Devices</t>
  </si>
  <si>
    <t xml:space="preserve">   Underground Conduit</t>
  </si>
  <si>
    <t xml:space="preserve">   Underground Conductors &amp; Devices</t>
  </si>
  <si>
    <t>Distribution Plant</t>
  </si>
  <si>
    <t xml:space="preserve">   Total Distribution Plant</t>
  </si>
  <si>
    <t xml:space="preserve">   Poles, Towers &amp; Fixtures </t>
  </si>
  <si>
    <t xml:space="preserve">   Line Transformers</t>
  </si>
  <si>
    <t xml:space="preserve">   Pad Mounted Transformers</t>
  </si>
  <si>
    <t xml:space="preserve">   Services-Overhead</t>
  </si>
  <si>
    <t xml:space="preserve">   Services-Underground</t>
  </si>
  <si>
    <t xml:space="preserve">   Meters Installed</t>
  </si>
  <si>
    <t xml:space="preserve">   Street Lighting-Overhead</t>
  </si>
  <si>
    <t xml:space="preserve">   Mast Arms &amp; Luminaires Installed</t>
  </si>
  <si>
    <t xml:space="preserve">   Street Lighting-Underground</t>
  </si>
  <si>
    <t>T. Conductor</t>
  </si>
  <si>
    <t>US-Can Exchange Rate</t>
  </si>
  <si>
    <t>CANADIAN-US EXCHANGE RATE ADJUSTED</t>
  </si>
  <si>
    <t>US Price Indexes</t>
  </si>
  <si>
    <t>US Price Indexes, Adjusted for Purchase Power Parity</t>
  </si>
  <si>
    <t>US Price Indexes, Adjusted for Canadian-US Exchange Rate</t>
  </si>
  <si>
    <t>Insurance Costs</t>
  </si>
  <si>
    <t>$/MMBTU</t>
  </si>
  <si>
    <t>$/kWh</t>
  </si>
  <si>
    <t>Fuel Inventory</t>
  </si>
  <si>
    <t>Barrels/kW-year</t>
  </si>
  <si>
    <t>#6 Oil</t>
  </si>
  <si>
    <t>FORM</t>
  </si>
  <si>
    <t>1st</t>
  </si>
  <si>
    <t>2nd</t>
  </si>
  <si>
    <t>3rd</t>
  </si>
  <si>
    <t>4th</t>
  </si>
  <si>
    <t>Average Differential</t>
  </si>
  <si>
    <t>Differential</t>
  </si>
  <si>
    <t>Acquisiton Cost</t>
  </si>
  <si>
    <t>July Prices*</t>
  </si>
  <si>
    <t>Price to NLH Oil-Fired CT ($/MMBTU)</t>
  </si>
  <si>
    <t>* Futures prices at Settle, from NYMEX CME, January 5, 2016</t>
  </si>
  <si>
    <t>kWh/Barrel</t>
  </si>
  <si>
    <t>FOB</t>
  </si>
  <si>
    <t>w/Transport</t>
  </si>
  <si>
    <t>Factor</t>
  </si>
  <si>
    <t>Cost</t>
  </si>
  <si>
    <t>No. 6</t>
  </si>
  <si>
    <t>No. 2</t>
  </si>
  <si>
    <t>Type</t>
  </si>
  <si>
    <t>Observed Futures w/Adjustments</t>
  </si>
  <si>
    <t>Estimated w/Adjustments</t>
  </si>
  <si>
    <t>Hours, 1 Week</t>
  </si>
  <si>
    <t>A&amp;G Cost Adjustment Parameter</t>
  </si>
  <si>
    <t>kWh/MMBTU</t>
  </si>
  <si>
    <t>kWh-week/Barrel</t>
  </si>
  <si>
    <t>Heat Rate</t>
  </si>
  <si>
    <t>MMBTU/kWh-Week</t>
  </si>
  <si>
    <t>$/kW-week of Inventory</t>
  </si>
  <si>
    <t>Materials and Supplies</t>
  </si>
  <si>
    <t>Costs of Reserves (% of Supply)</t>
  </si>
  <si>
    <t>Parameters</t>
  </si>
  <si>
    <t>Cost Effect of E(Forced Outage)</t>
  </si>
  <si>
    <t>CT</t>
  </si>
  <si>
    <t xml:space="preserve">CT </t>
  </si>
  <si>
    <t>Interest</t>
  </si>
  <si>
    <t>Cost Share</t>
  </si>
  <si>
    <t>Amount</t>
  </si>
  <si>
    <t>Direct Expenditure</t>
  </si>
  <si>
    <t>2018/19</t>
  </si>
  <si>
    <t>2017/18</t>
  </si>
  <si>
    <t>Carrying Charges, Direct</t>
  </si>
  <si>
    <t>Marginal Cost of Generation Capacity at Bus Bar ($/kW-year)</t>
  </si>
  <si>
    <t>Carrying Charges, Gen/Com</t>
  </si>
  <si>
    <t>Interest During Construction</t>
  </si>
  <si>
    <t>Cost Elements ($/kW-year)</t>
  </si>
  <si>
    <t>A&amp;G Cost Rate (% OM)</t>
  </si>
  <si>
    <t>Working Capital (% OM)</t>
  </si>
  <si>
    <r>
      <t xml:space="preserve">Adjustment for </t>
    </r>
    <r>
      <rPr>
        <b/>
        <i/>
        <sz val="10"/>
        <rFont val="Calibri"/>
        <family val="2"/>
        <scheme val="minor"/>
      </rPr>
      <t>Capacity-Long</t>
    </r>
    <r>
      <rPr>
        <b/>
        <sz val="10"/>
        <rFont val="Calibri"/>
        <family val="2"/>
        <scheme val="minor"/>
      </rPr>
      <t xml:space="preserve"> Condition:</t>
    </r>
  </si>
  <si>
    <t>Newfoundland-Labrador Hydro</t>
  </si>
  <si>
    <t xml:space="preserve"> Investment Costs per kW</t>
  </si>
  <si>
    <t>Investment Costs per kW</t>
  </si>
  <si>
    <t>Note: December, 2015 CAD-US is 1.3713 (St. Louis Federal Reserve Bank)</t>
  </si>
  <si>
    <t>Estimate: 2019 Marginal Cost of Generating Capacity</t>
  </si>
  <si>
    <t>CAN-US EXCHANGE RATE</t>
  </si>
  <si>
    <t>December '15=0; Nalcor Policy=1</t>
  </si>
  <si>
    <t>CAD-US Exchange Rate (Deceber '15 or Nalcor Policy)</t>
  </si>
  <si>
    <t>for COS Discussion of Transmission</t>
  </si>
  <si>
    <t>Adjusted All-Inj total Cost/kW-year:</t>
  </si>
  <si>
    <t>GDP Deflator</t>
  </si>
  <si>
    <t>WACC</t>
  </si>
  <si>
    <t xml:space="preserve">USD/CAD Exchange </t>
  </si>
  <si>
    <t>M</t>
  </si>
  <si>
    <t>A</t>
  </si>
  <si>
    <t>S</t>
  </si>
  <si>
    <t>O</t>
  </si>
  <si>
    <t>2017 Results</t>
  </si>
  <si>
    <t>Month</t>
  </si>
  <si>
    <t>Brent</t>
  </si>
  <si>
    <t>NLH No. 6</t>
  </si>
  <si>
    <t>Brent 2018:</t>
  </si>
  <si>
    <t>NLH. No. 6:</t>
  </si>
  <si>
    <t>Average, '18-'19</t>
  </si>
  <si>
    <t>Offical Weighted Average Cost of Capital*</t>
  </si>
  <si>
    <t>$/MMBTU:</t>
  </si>
  <si>
    <t>IA Assumptions</t>
  </si>
  <si>
    <t>All-In Costs ($/kW-year)</t>
  </si>
  <si>
    <t>All-In Cost/kW-year:</t>
  </si>
  <si>
    <t>TRANSMISSION</t>
  </si>
  <si>
    <t>Upgrade Cables (based on 2019-20) Yr 2</t>
  </si>
  <si>
    <t>Upgrade Power Transformers - Various (based on 2019-20) Yr 1</t>
  </si>
  <si>
    <t>Perform Grounding Upgrades - Various (based on 2019-20) Yr 2</t>
  </si>
  <si>
    <t>Upgrade Terminal Station for Mobile Substation (copy of BCV) Yr 1</t>
  </si>
  <si>
    <t>Install Breaker Failure Protection - Various (based on 2018-19) Yr 1</t>
  </si>
  <si>
    <t>Upgrade Data Alarm Management (based on 2019-20) Yr 1</t>
  </si>
  <si>
    <t>Install Fire protection in 230kV Terminal Stations (based on WAV&amp;HWD) Yr 1</t>
  </si>
  <si>
    <t>Replace Disconnect Switches - Various (based on 2019) Yr 1</t>
  </si>
  <si>
    <t>Replace Protective Relays - Various (based on 2019) Yr 1</t>
  </si>
  <si>
    <t>Replace Instrument Transformers (based on 2019) Yr 1</t>
  </si>
  <si>
    <t>Upgrade AC_DC Station Service Yr 2</t>
  </si>
  <si>
    <t>Install Fire Barriers Yr 3</t>
  </si>
  <si>
    <t>Upgrade Reclosing for Circuit Breakers -Various (copy of 2019) Yr 1</t>
  </si>
  <si>
    <t>Upgrade Circuit Breakers Yr 1</t>
  </si>
  <si>
    <t>Upgrade Cables (based on 2019-20) Yr 1</t>
  </si>
  <si>
    <t>Perform Grounding Upgrades - Various (based on 2019-20) Yr 1</t>
  </si>
  <si>
    <t>Upgrade Fault Recorder System Yr 1</t>
  </si>
  <si>
    <t>Replace Surge Arresters - Various Yr 1</t>
  </si>
  <si>
    <t>Replacement Due To In-Service Failure (copy of 2019) Yr 1</t>
  </si>
  <si>
    <t>Purchase Mobile Substation Yr 1</t>
  </si>
  <si>
    <t>Upgrade AC_DC Station Service Yr 1</t>
  </si>
  <si>
    <t>DHR - Control Building Replacement Yr 1</t>
  </si>
  <si>
    <t>SOK, DLS - Upgrade Control Building for Staff Working Spaces Yr 1</t>
  </si>
  <si>
    <t>Install Fire Barriers Yr 2</t>
  </si>
  <si>
    <t>Install Fire Barrier - between T10 &amp; T11 and T10 &amp; T12 Yr 1</t>
  </si>
  <si>
    <t>Install Drainage to Stop Surface Flooding - VAR (based on 2017-18) Yr 1</t>
  </si>
  <si>
    <t>Refurbish TS Control Buildings Yr 1</t>
  </si>
  <si>
    <t>Upgrade Terminal Station - Wabush Yr 2</t>
  </si>
  <si>
    <t>Upgrade Power Transformers - Various  Yr 1</t>
  </si>
  <si>
    <t>Perform Grounding Upgrades - Various Yr 1</t>
  </si>
  <si>
    <t>Replace Insulators - Various Yr 1</t>
  </si>
  <si>
    <t>Upgrade Terminal Station for Mobile Substation (copy of 2017-18) Yr 1</t>
  </si>
  <si>
    <t>Install Breaker Failure Protection - Various Yr 1</t>
  </si>
  <si>
    <t>Install Fire protection in 230kV Terminal Stations Yr 1</t>
  </si>
  <si>
    <t>Replace Disconnect Switches - Various Yr 1</t>
  </si>
  <si>
    <t>Replace Protective Relays - Various Yr 1</t>
  </si>
  <si>
    <t>Upgrade Terminal Station Equipment Foundations (based on 2019) Yr 1</t>
  </si>
  <si>
    <t>Cable Upgrades Yr 1</t>
  </si>
  <si>
    <t>Upgrade Data Alarm Management Yr 1</t>
  </si>
  <si>
    <t>Replace Instrument Transformers Yr 1</t>
  </si>
  <si>
    <t>Upgrade Reclosing for Circuit Breakers -Various Yr 1</t>
  </si>
  <si>
    <t>Fire Separation Wall between Transformers Yr 1</t>
  </si>
  <si>
    <t>Install Fire Barriers Yr 1</t>
  </si>
  <si>
    <t>Upgrade Terminal Station - Wabush Yr 1</t>
  </si>
  <si>
    <t>Install Fault Recorder System for 2020- IRV Yr 1</t>
  </si>
  <si>
    <t>Replace Surge Arresters - Various (based on 2019) Yr 1</t>
  </si>
  <si>
    <t>Breaker Reclosing Yr 1</t>
  </si>
  <si>
    <t>Replace Protective Relays (Proper) Yr 1</t>
  </si>
  <si>
    <t>Upgrade Tranformer Paralleling Yr 1</t>
  </si>
  <si>
    <t>Upgrade Terminal Station for Mobile Substation - STA Yr 1</t>
  </si>
  <si>
    <t>VAR - Upgrade Circuit Breakers Yr 5</t>
  </si>
  <si>
    <t>Upgrade Power Transformers Yr 2</t>
  </si>
  <si>
    <t>Replace Insulators Yr 1</t>
  </si>
  <si>
    <t>Replace Disconnects Yr 1</t>
  </si>
  <si>
    <t>Refurbish WAB TS Yr 1</t>
  </si>
  <si>
    <t>Perform Grounding Upgrades Yr 1</t>
  </si>
  <si>
    <t>Install Fire Protection Yr 1</t>
  </si>
  <si>
    <t>Install Breaker Failure Protection Yr 1</t>
  </si>
  <si>
    <t>Additions for Load Growth - Reconfigure Substation - WAB Yr 1</t>
  </si>
  <si>
    <t>Terminal Station In-Service Failures Yr 1</t>
  </si>
  <si>
    <t>Refurbish Control Buildings Yr 1</t>
  </si>
  <si>
    <t>VAR - Upgrade Circuit Breakers Yr 4</t>
  </si>
  <si>
    <t>Upgrade Power Transformers Yr 1</t>
  </si>
  <si>
    <t>Upgrade Fault Recorders Yr 1</t>
  </si>
  <si>
    <t>Upgrade Equipment Foundations Yr 1</t>
  </si>
  <si>
    <t>Replace Surge Arrestors Yr 1</t>
  </si>
  <si>
    <t>Replace Protective Relays Yr 1</t>
  </si>
  <si>
    <t>Replace BUC T1 w Spare Yr 1</t>
  </si>
  <si>
    <t>Replace Battery Banks and Chargers - Various locations 2018 - 2019 Yr 1</t>
  </si>
  <si>
    <t>Purchase Mobile DC Power Systems  Yr 1</t>
  </si>
  <si>
    <t>Muskrat Falls to Happy Valley Interconnection Yr 2</t>
  </si>
  <si>
    <t>Replacement due to In-Service Failure Yr 1</t>
  </si>
  <si>
    <t>Upgrade Aluminum Support Structures Yr 1</t>
  </si>
  <si>
    <t>VAR - Upgrade Circuit Breakers Yr 3</t>
  </si>
  <si>
    <t>Muskrat Falls to Happy Valley Interconnection Yr 1</t>
  </si>
  <si>
    <t>Install Energy Efficient Lighting in Diesel Plants Yr 3</t>
  </si>
  <si>
    <t>Install Energy Efficient Lighting in Diesel Plants Yr 2</t>
  </si>
  <si>
    <t>Install Energy Efficient Lighting in Diesel Plants Yr 1</t>
  </si>
  <si>
    <t>Upgrade Station Lighting Yr 2</t>
  </si>
  <si>
    <t>Upgrade Station Lighting Yr 1</t>
  </si>
  <si>
    <t>Implement Terminal Station Flood Mitigation Yr 1</t>
  </si>
  <si>
    <t>MAK - Replace Genset Unit 2059 (635 up 910 kW) &amp; Building Expansion Yr 2</t>
  </si>
  <si>
    <t>MAK - Replace Genset Unit 2059 (635 up 910 kW) &amp; Building Expansion Yr 1</t>
  </si>
  <si>
    <t>Replace Corroded Junction Boxes Yr 2</t>
  </si>
  <si>
    <t>Replace Corroded Junction Boxes Yr 1</t>
  </si>
  <si>
    <t>Recloser Remote Control (copy of 2019) Yr 1</t>
  </si>
  <si>
    <t>Recloser Remote Control 2020 (copy of 2019) Yr 1</t>
  </si>
  <si>
    <t>Install Recloser Remote Control Yr 1</t>
  </si>
  <si>
    <t>Nalcor Energy</t>
  </si>
  <si>
    <t>Exchange Rate Forecast</t>
  </si>
  <si>
    <t>Exchange Rate</t>
  </si>
  <si>
    <t xml:space="preserve"> 1 CAD -&gt; USD</t>
  </si>
  <si>
    <t>1 USD -&gt; CAD</t>
  </si>
  <si>
    <t xml:space="preserve">Source: </t>
  </si>
  <si>
    <t xml:space="preserve">Short term based on Advisors forecast
Long term based on the Conference Board of Canada's exchange rate methodology adjusted for PIRA Oil prices </t>
  </si>
  <si>
    <t>Investment Evaluation</t>
  </si>
  <si>
    <t>General Plant</t>
  </si>
  <si>
    <t>Transmission O&amp;M</t>
  </si>
  <si>
    <t>Ops</t>
  </si>
  <si>
    <t>Materials/Supplies</t>
  </si>
  <si>
    <t>Insurance</t>
  </si>
  <si>
    <t>Ratios</t>
  </si>
  <si>
    <t>NBV</t>
  </si>
  <si>
    <t>Average Rate Base</t>
  </si>
  <si>
    <t>Gross</t>
  </si>
  <si>
    <t>Net</t>
  </si>
  <si>
    <t>Direct Capital</t>
  </si>
  <si>
    <t>A&amp;G/O&amp;M</t>
  </si>
  <si>
    <t>M&amp;S/K</t>
  </si>
  <si>
    <t>WK</t>
  </si>
  <si>
    <t>WK/O&amp;M</t>
  </si>
  <si>
    <t>Insr/K</t>
  </si>
  <si>
    <t>T.Conductor</t>
  </si>
  <si>
    <t>GenPl/NBV</t>
  </si>
  <si>
    <t>FOM/K</t>
  </si>
  <si>
    <t>Generation O&amp;M</t>
  </si>
  <si>
    <t>GENERATION</t>
  </si>
  <si>
    <t>Total Adjusted to 2019 $</t>
  </si>
  <si>
    <t>Baseline</t>
  </si>
  <si>
    <r>
      <t xml:space="preserve">Forecast Annual Load </t>
    </r>
    <r>
      <rPr>
        <b/>
        <sz val="10"/>
        <rFont val="Calibri"/>
        <family val="2"/>
      </rPr>
      <t>Δ, 2021-37</t>
    </r>
  </si>
  <si>
    <t>Selection</t>
  </si>
  <si>
    <t>Perform Wood Pole Line Management Program Yr 1</t>
  </si>
  <si>
    <t>Perform Wood Pole Line Management Program Yr 2</t>
  </si>
  <si>
    <t>Perform Wood Pole Line Management Program Yr 3</t>
  </si>
  <si>
    <t>Perform Wood Pole Line Management Program Yr 4</t>
  </si>
  <si>
    <t>Perform Wood Pole Line Management Program Yr 5</t>
  </si>
  <si>
    <t>Wood Pole Line Management (2018) Yr 2</t>
  </si>
  <si>
    <t>Wood Pole Line Management (2018) Yr 3</t>
  </si>
  <si>
    <t>Wood Pole Line Management (2018) Yr 4</t>
  </si>
  <si>
    <t>Wood Pole Line Management (2018) Yr 5</t>
  </si>
  <si>
    <t>Upgrade L23 and L24 - CFL to WAB Yr 1</t>
  </si>
  <si>
    <t>Replace Battery Banks and Chargers - Various locations Yr 1</t>
  </si>
  <si>
    <t>Energy Efficiency Improvements - Various Yr 1</t>
  </si>
  <si>
    <t>Energy Efficiency Improvements - Various Yr 2</t>
  </si>
  <si>
    <t>Increase Fuel and Water Treatment System Capacity Yr 1</t>
  </si>
  <si>
    <t>Increase Fuel and Water Treatment System Capacity Yr 2</t>
  </si>
  <si>
    <t>Wood Pole Line Management (2018) Yr 1</t>
  </si>
  <si>
    <t>Conduct Lidar Surveys Yr 1</t>
  </si>
  <si>
    <t>Replace HD Off Road Track Unit 7954 Yr 1</t>
  </si>
  <si>
    <t>Install Protective Guards in Turbine Pits Yr 1</t>
  </si>
  <si>
    <t>Install Protective Guards in Turbine Pits Yr 2</t>
  </si>
  <si>
    <t>Replace Air Conditioners Yr 1</t>
  </si>
  <si>
    <t>Replace Protective Relays - Various Sites</t>
  </si>
  <si>
    <t>Install Breaker Failure Protection - Various Sites</t>
  </si>
  <si>
    <t>Replace Electromechanical Timers - Various Sites</t>
  </si>
  <si>
    <t>Install Fire Protection - Various Sites</t>
  </si>
  <si>
    <t>Cable Upgrades - Various Sites</t>
  </si>
  <si>
    <t>TL 267 BDE to WAV</t>
  </si>
  <si>
    <t>Island=1; System=0:</t>
  </si>
  <si>
    <t>Calculated=1; Planning=-0:</t>
  </si>
  <si>
    <t>Average, as Calculated</t>
  </si>
  <si>
    <t>Calculated (1) or Planning-Based Loads of 57MW (0)</t>
  </si>
  <si>
    <t>Logest Test</t>
  </si>
  <si>
    <t>Discrete</t>
  </si>
  <si>
    <t>Capital Direct</t>
  </si>
  <si>
    <t>Capital, Indirect</t>
  </si>
  <si>
    <t>Non-Capital</t>
  </si>
  <si>
    <t>Share (=(%)</t>
  </si>
  <si>
    <t>Capital, Direct</t>
  </si>
  <si>
    <t>Real Escaltion, Non-Capital</t>
  </si>
  <si>
    <t>Generation, Direct</t>
  </si>
  <si>
    <t>Transmission, Direct</t>
  </si>
  <si>
    <t>General Inflation</t>
  </si>
  <si>
    <t>Effective Inflation</t>
  </si>
  <si>
    <t>Reserve Margin and EFOR Adjusted</t>
  </si>
  <si>
    <t>Reserve Margin and EFOR Impact (%)</t>
  </si>
  <si>
    <t>Spare</t>
  </si>
  <si>
    <t>Scenario</t>
  </si>
  <si>
    <t>UOM</t>
  </si>
  <si>
    <t>Key</t>
  </si>
  <si>
    <t>1/1/2018</t>
  </si>
  <si>
    <t>2/1/2018</t>
  </si>
  <si>
    <t>3/1/2018</t>
  </si>
  <si>
    <t>4/1/2018</t>
  </si>
  <si>
    <t>5/1/2018</t>
  </si>
  <si>
    <t>6/1/2018</t>
  </si>
  <si>
    <t>7/1/2018</t>
  </si>
  <si>
    <t>8/1/2018</t>
  </si>
  <si>
    <t>9/1/2018</t>
  </si>
  <si>
    <t>10/1/2018</t>
  </si>
  <si>
    <t>11/1/2018</t>
  </si>
  <si>
    <t>12/1/2018</t>
  </si>
  <si>
    <t>1/1/2019</t>
  </si>
  <si>
    <t>2/1/2019</t>
  </si>
  <si>
    <t>3/1/2019</t>
  </si>
  <si>
    <t>4/1/2019</t>
  </si>
  <si>
    <t>5/1/2019</t>
  </si>
  <si>
    <t>6/1/2019</t>
  </si>
  <si>
    <t>7/1/2019</t>
  </si>
  <si>
    <t>8/1/2019</t>
  </si>
  <si>
    <t>9/1/2019</t>
  </si>
  <si>
    <t>10/1/2019</t>
  </si>
  <si>
    <t>11/1/2019</t>
  </si>
  <si>
    <t>12/1/2019</t>
  </si>
  <si>
    <t>1/1/2020</t>
  </si>
  <si>
    <t>2/1/2020</t>
  </si>
  <si>
    <t>3/1/2020</t>
  </si>
  <si>
    <t>4/1/2020</t>
  </si>
  <si>
    <t>5/1/2020</t>
  </si>
  <si>
    <t>6/1/2020</t>
  </si>
  <si>
    <t>7/1/2020</t>
  </si>
  <si>
    <t>8/1/2020</t>
  </si>
  <si>
    <t>9/1/2020</t>
  </si>
  <si>
    <t>10/1/2020</t>
  </si>
  <si>
    <t>11/1/2020</t>
  </si>
  <si>
    <t>12/1/2020</t>
  </si>
  <si>
    <t>1/1/2021</t>
  </si>
  <si>
    <t>2/1/2021</t>
  </si>
  <si>
    <t>3/1/2021</t>
  </si>
  <si>
    <t>4/1/2021</t>
  </si>
  <si>
    <t>5/1/2021</t>
  </si>
  <si>
    <t>6/1/2021</t>
  </si>
  <si>
    <t>7/1/2021</t>
  </si>
  <si>
    <t>8/1/2021</t>
  </si>
  <si>
    <t>9/1/2021</t>
  </si>
  <si>
    <t>10/1/2021</t>
  </si>
  <si>
    <t>11/1/2021</t>
  </si>
  <si>
    <t>12/1/2021</t>
  </si>
  <si>
    <t>1/1/2022</t>
  </si>
  <si>
    <t>2/1/2022</t>
  </si>
  <si>
    <t>3/1/2022</t>
  </si>
  <si>
    <t>4/1/2022</t>
  </si>
  <si>
    <t>5/1/2022</t>
  </si>
  <si>
    <t>6/1/2022</t>
  </si>
  <si>
    <t>7/1/2022</t>
  </si>
  <si>
    <t>8/1/2022</t>
  </si>
  <si>
    <t>9/1/2022</t>
  </si>
  <si>
    <t>10/1/2022</t>
  </si>
  <si>
    <t>11/1/2022</t>
  </si>
  <si>
    <t>12/1/2022</t>
  </si>
  <si>
    <t>1/1/2023</t>
  </si>
  <si>
    <t>2/1/2023</t>
  </si>
  <si>
    <t>3/1/2023</t>
  </si>
  <si>
    <t>4/1/2023</t>
  </si>
  <si>
    <t>5/1/2023</t>
  </si>
  <si>
    <t>6/1/2023</t>
  </si>
  <si>
    <t>7/1/2023</t>
  </si>
  <si>
    <t>8/1/2023</t>
  </si>
  <si>
    <t>9/1/2023</t>
  </si>
  <si>
    <t>10/1/2023</t>
  </si>
  <si>
    <t>11/1/2023</t>
  </si>
  <si>
    <t>12/1/2023</t>
  </si>
  <si>
    <t>1/1/2024</t>
  </si>
  <si>
    <t>2/1/2024</t>
  </si>
  <si>
    <t>3/1/2024</t>
  </si>
  <si>
    <t>4/1/2024</t>
  </si>
  <si>
    <t>5/1/2024</t>
  </si>
  <si>
    <t>6/1/2024</t>
  </si>
  <si>
    <t>7/1/2024</t>
  </si>
  <si>
    <t>8/1/2024</t>
  </si>
  <si>
    <t>9/1/2024</t>
  </si>
  <si>
    <t>10/1/2024</t>
  </si>
  <si>
    <t>11/1/2024</t>
  </si>
  <si>
    <t>12/1/2024</t>
  </si>
  <si>
    <t>1/1/2025</t>
  </si>
  <si>
    <t>2/1/2025</t>
  </si>
  <si>
    <t>3/1/2025</t>
  </si>
  <si>
    <t>4/1/2025</t>
  </si>
  <si>
    <t>5/1/2025</t>
  </si>
  <si>
    <t>6/1/2025</t>
  </si>
  <si>
    <t>7/1/2025</t>
  </si>
  <si>
    <t>8/1/2025</t>
  </si>
  <si>
    <t>9/1/2025</t>
  </si>
  <si>
    <t>10/1/2025</t>
  </si>
  <si>
    <t>11/1/2025</t>
  </si>
  <si>
    <t>12/1/2025</t>
  </si>
  <si>
    <t>1/1/2026</t>
  </si>
  <si>
    <t>2/1/2026</t>
  </si>
  <si>
    <t>3/1/2026</t>
  </si>
  <si>
    <t>4/1/2026</t>
  </si>
  <si>
    <t>5/1/2026</t>
  </si>
  <si>
    <t>6/1/2026</t>
  </si>
  <si>
    <t>7/1/2026</t>
  </si>
  <si>
    <t>8/1/2026</t>
  </si>
  <si>
    <t>9/1/2026</t>
  </si>
  <si>
    <t>10/1/2026</t>
  </si>
  <si>
    <t>11/1/2026</t>
  </si>
  <si>
    <t>12/1/2026</t>
  </si>
  <si>
    <t>1/1/2027</t>
  </si>
  <si>
    <t>2/1/2027</t>
  </si>
  <si>
    <t>3/1/2027</t>
  </si>
  <si>
    <t>4/1/2027</t>
  </si>
  <si>
    <t>5/1/2027</t>
  </si>
  <si>
    <t>6/1/2027</t>
  </si>
  <si>
    <t>7/1/2027</t>
  </si>
  <si>
    <t>8/1/2027</t>
  </si>
  <si>
    <t>9/1/2027</t>
  </si>
  <si>
    <t>10/1/2027</t>
  </si>
  <si>
    <t>11/1/2027</t>
  </si>
  <si>
    <t>12/1/2027</t>
  </si>
  <si>
    <t>1/1/2028</t>
  </si>
  <si>
    <t>2/1/2028</t>
  </si>
  <si>
    <t>3/1/2028</t>
  </si>
  <si>
    <t>4/1/2028</t>
  </si>
  <si>
    <t>5/1/2028</t>
  </si>
  <si>
    <t>6/1/2028</t>
  </si>
  <si>
    <t>7/1/2028</t>
  </si>
  <si>
    <t>8/1/2028</t>
  </si>
  <si>
    <t>9/1/2028</t>
  </si>
  <si>
    <t>10/1/2028</t>
  </si>
  <si>
    <t>11/1/2028</t>
  </si>
  <si>
    <t>12/1/2028</t>
  </si>
  <si>
    <t>1/1/2029</t>
  </si>
  <si>
    <t>2/1/2029</t>
  </si>
  <si>
    <t>3/1/2029</t>
  </si>
  <si>
    <t>4/1/2029</t>
  </si>
  <si>
    <t>5/1/2029</t>
  </si>
  <si>
    <t>6/1/2029</t>
  </si>
  <si>
    <t>7/1/2029</t>
  </si>
  <si>
    <t>8/1/2029</t>
  </si>
  <si>
    <t>9/1/2029</t>
  </si>
  <si>
    <t>10/1/2029</t>
  </si>
  <si>
    <t>11/1/2029</t>
  </si>
  <si>
    <t>12/1/2029</t>
  </si>
  <si>
    <t>1/1/2030</t>
  </si>
  <si>
    <t>2/1/2030</t>
  </si>
  <si>
    <t>3/1/2030</t>
  </si>
  <si>
    <t>4/1/2030</t>
  </si>
  <si>
    <t>5/1/2030</t>
  </si>
  <si>
    <t>6/1/2030</t>
  </si>
  <si>
    <t>7/1/2030</t>
  </si>
  <si>
    <t>8/1/2030</t>
  </si>
  <si>
    <t>9/1/2030</t>
  </si>
  <si>
    <t>10/1/2030</t>
  </si>
  <si>
    <t>11/1/2030</t>
  </si>
  <si>
    <t>12/1/2030</t>
  </si>
  <si>
    <t>1/1/2031</t>
  </si>
  <si>
    <t>2/1/2031</t>
  </si>
  <si>
    <t>3/1/2031</t>
  </si>
  <si>
    <t>4/1/2031</t>
  </si>
  <si>
    <t>5/1/2031</t>
  </si>
  <si>
    <t>6/1/2031</t>
  </si>
  <si>
    <t>7/1/2031</t>
  </si>
  <si>
    <t>8/1/2031</t>
  </si>
  <si>
    <t>9/1/2031</t>
  </si>
  <si>
    <t>10/1/2031</t>
  </si>
  <si>
    <t>11/1/2031</t>
  </si>
  <si>
    <t>12/1/2031</t>
  </si>
  <si>
    <t>1/1/2032</t>
  </si>
  <si>
    <t>2/1/2032</t>
  </si>
  <si>
    <t>3/1/2032</t>
  </si>
  <si>
    <t>4/1/2032</t>
  </si>
  <si>
    <t>5/1/2032</t>
  </si>
  <si>
    <t>6/1/2032</t>
  </si>
  <si>
    <t>7/1/2032</t>
  </si>
  <si>
    <t>8/1/2032</t>
  </si>
  <si>
    <t>9/1/2032</t>
  </si>
  <si>
    <t>10/1/2032</t>
  </si>
  <si>
    <t>11/1/2032</t>
  </si>
  <si>
    <t>12/1/2032</t>
  </si>
  <si>
    <t>1/1/2033</t>
  </si>
  <si>
    <t>2/1/2033</t>
  </si>
  <si>
    <t>3/1/2033</t>
  </si>
  <si>
    <t>4/1/2033</t>
  </si>
  <si>
    <t>5/1/2033</t>
  </si>
  <si>
    <t>6/1/2033</t>
  </si>
  <si>
    <t>7/1/2033</t>
  </si>
  <si>
    <t>8/1/2033</t>
  </si>
  <si>
    <t>9/1/2033</t>
  </si>
  <si>
    <t>10/1/2033</t>
  </si>
  <si>
    <t>11/1/2033</t>
  </si>
  <si>
    <t>12/1/2033</t>
  </si>
  <si>
    <t>1/1/2034</t>
  </si>
  <si>
    <t>2/1/2034</t>
  </si>
  <si>
    <t>3/1/2034</t>
  </si>
  <si>
    <t>4/1/2034</t>
  </si>
  <si>
    <t>5/1/2034</t>
  </si>
  <si>
    <t>6/1/2034</t>
  </si>
  <si>
    <t>7/1/2034</t>
  </si>
  <si>
    <t>8/1/2034</t>
  </si>
  <si>
    <t>9/1/2034</t>
  </si>
  <si>
    <t>10/1/2034</t>
  </si>
  <si>
    <t>11/1/2034</t>
  </si>
  <si>
    <t>12/1/2034</t>
  </si>
  <si>
    <t>1/1/2035</t>
  </si>
  <si>
    <t>2/1/2035</t>
  </si>
  <si>
    <t>3/1/2035</t>
  </si>
  <si>
    <t>4/1/2035</t>
  </si>
  <si>
    <t>5/1/2035</t>
  </si>
  <si>
    <t>6/1/2035</t>
  </si>
  <si>
    <t>7/1/2035</t>
  </si>
  <si>
    <t>8/1/2035</t>
  </si>
  <si>
    <t>9/1/2035</t>
  </si>
  <si>
    <t>10/1/2035</t>
  </si>
  <si>
    <t>11/1/2035</t>
  </si>
  <si>
    <t>12/1/2035</t>
  </si>
  <si>
    <t>1/1/2036</t>
  </si>
  <si>
    <t>2/1/2036</t>
  </si>
  <si>
    <t>3/1/2036</t>
  </si>
  <si>
    <t>4/1/2036</t>
  </si>
  <si>
    <t>5/1/2036</t>
  </si>
  <si>
    <t>6/1/2036</t>
  </si>
  <si>
    <t>7/1/2036</t>
  </si>
  <si>
    <t>8/1/2036</t>
  </si>
  <si>
    <t>9/1/2036</t>
  </si>
  <si>
    <t>10/1/2036</t>
  </si>
  <si>
    <t>11/1/2036</t>
  </si>
  <si>
    <t>12/1/2036</t>
  </si>
  <si>
    <t>1/1/2037</t>
  </si>
  <si>
    <t>2/1/2037</t>
  </si>
  <si>
    <t>3/1/2037</t>
  </si>
  <si>
    <t>4/1/2037</t>
  </si>
  <si>
    <t>5/1/2037</t>
  </si>
  <si>
    <t>6/1/2037</t>
  </si>
  <si>
    <t>7/1/2037</t>
  </si>
  <si>
    <t>8/1/2037</t>
  </si>
  <si>
    <t>9/1/2037</t>
  </si>
  <si>
    <t>10/1/2037</t>
  </si>
  <si>
    <t>11/1/2037</t>
  </si>
  <si>
    <t>12/1/2037</t>
  </si>
  <si>
    <t>1/1/2038</t>
  </si>
  <si>
    <t>2/1/2038</t>
  </si>
  <si>
    <t>3/1/2038</t>
  </si>
  <si>
    <t>4/1/2038</t>
  </si>
  <si>
    <t>5/1/2038</t>
  </si>
  <si>
    <t>6/1/2038</t>
  </si>
  <si>
    <t>7/1/2038</t>
  </si>
  <si>
    <t>8/1/2038</t>
  </si>
  <si>
    <t>9/1/2038</t>
  </si>
  <si>
    <t>10/1/2038</t>
  </si>
  <si>
    <t>IABIGFFIRM1K</t>
  </si>
  <si>
    <t>Abitibi-Price GF</t>
  </si>
  <si>
    <t>IABIGFCOMPK</t>
  </si>
  <si>
    <t>Compensation</t>
  </si>
  <si>
    <t>IABISVFIRMK</t>
  </si>
  <si>
    <t>Abitibi-Price Stephenville</t>
  </si>
  <si>
    <t>INPFIRMK</t>
  </si>
  <si>
    <t>Newfoundland Power</t>
  </si>
  <si>
    <t>IRIK</t>
  </si>
  <si>
    <t>Hydro Rural Interconnected</t>
  </si>
  <si>
    <t>Corner Brook Pulp &amp; Paper</t>
  </si>
  <si>
    <t>ICBPPGOPK</t>
  </si>
  <si>
    <t>Generation Outage Power</t>
  </si>
  <si>
    <t>ICBPPFIRM1K</t>
  </si>
  <si>
    <t>Power on Order</t>
  </si>
  <si>
    <t>ICBPPINTERRK</t>
  </si>
  <si>
    <t>Interruptible</t>
  </si>
  <si>
    <t>Total NLH Sales</t>
  </si>
  <si>
    <t>North Atlantic Refining</t>
  </si>
  <si>
    <t>INARLK</t>
  </si>
  <si>
    <t>INARLINTERRK</t>
  </si>
  <si>
    <t>Teck - Duck Pond</t>
  </si>
  <si>
    <t>IAURK</t>
  </si>
  <si>
    <t>IAURINTERRK</t>
  </si>
  <si>
    <t>Vale - Long Harbour</t>
  </si>
  <si>
    <t>IVALEK</t>
  </si>
  <si>
    <t>IVALEINTERRK</t>
  </si>
  <si>
    <t>Praxair - Long Harbour</t>
  </si>
  <si>
    <t>IPRAXFIRMK</t>
  </si>
  <si>
    <t>IPRAXINTK</t>
  </si>
  <si>
    <t>ITOTK</t>
  </si>
  <si>
    <t>ILOSSK</t>
  </si>
  <si>
    <t>IGENK</t>
  </si>
  <si>
    <t>INPCK</t>
  </si>
  <si>
    <t>Island System Coincident Demand</t>
  </si>
  <si>
    <t>NPNP</t>
  </si>
  <si>
    <t>Newfoundland Power Native Peak</t>
  </si>
  <si>
    <t>NPNPA</t>
  </si>
  <si>
    <t>Newfoundland Power Native Peak Adjustment</t>
  </si>
  <si>
    <t>NPGENK</t>
  </si>
  <si>
    <t>Newfoundland Power Generation</t>
  </si>
  <si>
    <t>DLPGENK</t>
  </si>
  <si>
    <t>Deer Lake Power Generation</t>
  </si>
  <si>
    <t>GWh</t>
  </si>
  <si>
    <t>IABIGFFIRM1</t>
  </si>
  <si>
    <t>IABIGFCOMP</t>
  </si>
  <si>
    <t>IABISVFIRM</t>
  </si>
  <si>
    <t>INPFIRM</t>
  </si>
  <si>
    <t>IRI</t>
  </si>
  <si>
    <t>ICBPPGOP</t>
  </si>
  <si>
    <t>ICBPPFIRM1</t>
  </si>
  <si>
    <t>ICBPPINTERR</t>
  </si>
  <si>
    <t>INARL</t>
  </si>
  <si>
    <t>INARLINTERR</t>
  </si>
  <si>
    <t>IAUR</t>
  </si>
  <si>
    <t>IAURINTERR</t>
  </si>
  <si>
    <t>IVALE</t>
  </si>
  <si>
    <t>IVALEINTERR</t>
  </si>
  <si>
    <t>IPRAXFIRM</t>
  </si>
  <si>
    <t>IPRAXINT</t>
  </si>
  <si>
    <t>ITOT</t>
  </si>
  <si>
    <t>ILOSS</t>
  </si>
  <si>
    <t>IGEN</t>
  </si>
  <si>
    <t>ILOSSR</t>
  </si>
  <si>
    <t>Island Loss Rate</t>
  </si>
  <si>
    <t>NPGEN</t>
  </si>
  <si>
    <t>DLPGEN60</t>
  </si>
  <si>
    <t>Deer Lake Power Generation 60</t>
  </si>
  <si>
    <t>DLPGEN50</t>
  </si>
  <si>
    <t>Deer Lake Power Generation 50</t>
  </si>
  <si>
    <t>Losses July 1, 2018 to Dec 31, 2019 from VISTA</t>
  </si>
  <si>
    <t>TOTRECALLCFK</t>
  </si>
  <si>
    <t>Total Available From CF (at CF)</t>
  </si>
  <si>
    <t>RECALLCFK</t>
  </si>
  <si>
    <t>Recall (at CF)</t>
  </si>
  <si>
    <t>TWINCFK</t>
  </si>
  <si>
    <t>Twinco Block Available (at CF)</t>
  </si>
  <si>
    <t>LABEASTK</t>
  </si>
  <si>
    <t>LABCFK</t>
  </si>
  <si>
    <t>LABWABK</t>
  </si>
  <si>
    <t>LABLCK</t>
  </si>
  <si>
    <t>LRIK</t>
  </si>
  <si>
    <t>LDNDSECK</t>
  </si>
  <si>
    <t>LIOCCFIRMK</t>
  </si>
  <si>
    <t>LIOCCINTERRK</t>
  </si>
  <si>
    <t>LIOCCSECK</t>
  </si>
  <si>
    <t xml:space="preserve">       - Secondary</t>
  </si>
  <si>
    <t>LIOCCTOTK</t>
  </si>
  <si>
    <t>WABUSH MINES</t>
  </si>
  <si>
    <t>LWABFIRMK</t>
  </si>
  <si>
    <t>LWABINTERRK</t>
  </si>
  <si>
    <t>LWABSECK</t>
  </si>
  <si>
    <t>LWABTOTK</t>
  </si>
  <si>
    <t>Alderon</t>
  </si>
  <si>
    <t>LKAMIK</t>
  </si>
  <si>
    <t>LKAMIINTERRK</t>
  </si>
  <si>
    <t>LKAMISECK</t>
  </si>
  <si>
    <t>LKAMITOTK</t>
  </si>
  <si>
    <t>LTOTK</t>
  </si>
  <si>
    <t>LLOSSK</t>
  </si>
  <si>
    <t>LINTERNALK</t>
  </si>
  <si>
    <t>TOTRECALLCF</t>
  </si>
  <si>
    <t>RECALLCF</t>
  </si>
  <si>
    <t>TWINCF</t>
  </si>
  <si>
    <t>LABEAST</t>
  </si>
  <si>
    <t>LABCF</t>
  </si>
  <si>
    <t>LABWAB</t>
  </si>
  <si>
    <t>LABLC</t>
  </si>
  <si>
    <t>LRI</t>
  </si>
  <si>
    <t>LDNDSEC</t>
  </si>
  <si>
    <t>LIOCCFIRM</t>
  </si>
  <si>
    <t>Energy Requirement</t>
  </si>
  <si>
    <t>LIOCCINTERR</t>
  </si>
  <si>
    <t>LIOCCSEC</t>
  </si>
  <si>
    <t>LIOCCTOT</t>
  </si>
  <si>
    <t xml:space="preserve">       - Total Requirements</t>
  </si>
  <si>
    <t>LWABFIRM</t>
  </si>
  <si>
    <t>LWABINTERR</t>
  </si>
  <si>
    <t>LWABSEC</t>
  </si>
  <si>
    <t>LWABTOT</t>
  </si>
  <si>
    <t>LKAMI</t>
  </si>
  <si>
    <t>LKAMINTERR</t>
  </si>
  <si>
    <t>LKAMISEC</t>
  </si>
  <si>
    <t>LKAMITOT</t>
  </si>
  <si>
    <t>LTOT</t>
  </si>
  <si>
    <t>TOTAL LABRADOR SALES</t>
  </si>
  <si>
    <t>LLOSS</t>
  </si>
  <si>
    <t>LINTERNAL</t>
  </si>
  <si>
    <t>LABRADOR INTERNAL REQ'D (at CF)</t>
  </si>
  <si>
    <t>TWINSOLD</t>
  </si>
  <si>
    <t>Total Twinco Block Sold (at CF)</t>
  </si>
  <si>
    <t>TWININD</t>
  </si>
  <si>
    <t>Twinco Block Sold to Industry (at CF)</t>
  </si>
  <si>
    <t>TWINUT</t>
  </si>
  <si>
    <t>Twinco Block Sold to Utility (at CF)</t>
  </si>
  <si>
    <t>TWINEX</t>
  </si>
  <si>
    <t>Twinco Excess not Purchased from CF(L)Co (at CF)</t>
  </si>
  <si>
    <t>TOTRECALL</t>
  </si>
  <si>
    <t>Total Recall used by Hydro @ CF</t>
  </si>
  <si>
    <t>RECALLIND</t>
  </si>
  <si>
    <t>Recall used for Industrial Load @ CF</t>
  </si>
  <si>
    <t>RECALLUT</t>
  </si>
  <si>
    <t>Recall used for Utility Load @ CF</t>
  </si>
  <si>
    <t>AVAILABLE FOR INTERPROVINCIAL MARKET</t>
  </si>
  <si>
    <t>EXPORTCF</t>
  </si>
  <si>
    <t>EXPORT DELIVERIES (at CF)</t>
  </si>
  <si>
    <t>EXPORTBORDER</t>
  </si>
  <si>
    <t>EXPORT DELIVERIES (at border)</t>
  </si>
  <si>
    <t>EXPORTMARKET</t>
  </si>
  <si>
    <t>EXPORT DELIVERIES (at point of sale)</t>
  </si>
  <si>
    <t>LMENIHEK</t>
  </si>
  <si>
    <t>Hydro-Quebec (Menihek)</t>
  </si>
  <si>
    <t>LLIM</t>
  </si>
  <si>
    <t>Labrador Iron Mines (Menihek)</t>
  </si>
  <si>
    <t>Total Load Change Over Planning Horizon</t>
  </si>
  <si>
    <t>Lines, Stations</t>
  </si>
  <si>
    <t>Labrador Loads (MW)</t>
  </si>
  <si>
    <t>Island Loads (MW)</t>
  </si>
  <si>
    <r>
      <rPr>
        <b/>
        <vertAlign val="superscript"/>
        <sz val="10"/>
        <rFont val="Calibri"/>
        <family val="2"/>
        <scheme val="minor"/>
      </rPr>
      <t>1</t>
    </r>
    <r>
      <rPr>
        <b/>
        <sz val="10"/>
        <rFont val="Calibri"/>
        <family val="2"/>
        <scheme val="minor"/>
      </rPr>
      <t xml:space="preserve"> Island (1) or Total System Loads (0)</t>
    </r>
  </si>
  <si>
    <r>
      <t xml:space="preserve">NLH System Total </t>
    </r>
    <r>
      <rPr>
        <b/>
        <vertAlign val="superscript"/>
        <sz val="10"/>
        <rFont val="Calibri"/>
        <family val="2"/>
        <scheme val="minor"/>
      </rPr>
      <t>1</t>
    </r>
  </si>
  <si>
    <t>Transmission Demand</t>
  </si>
  <si>
    <t>Demand</t>
  </si>
  <si>
    <t>Rural</t>
  </si>
  <si>
    <t>Gross Plant</t>
  </si>
  <si>
    <t>F1</t>
  </si>
  <si>
    <t>F3</t>
  </si>
  <si>
    <t>F5</t>
  </si>
  <si>
    <t>F6</t>
  </si>
  <si>
    <t>F7</t>
  </si>
  <si>
    <t>F8</t>
  </si>
  <si>
    <t>F9</t>
  </si>
  <si>
    <t>F10</t>
  </si>
  <si>
    <t>F11</t>
  </si>
  <si>
    <t>F12</t>
  </si>
  <si>
    <t>F13</t>
  </si>
  <si>
    <t>F14</t>
  </si>
  <si>
    <t>F15</t>
  </si>
  <si>
    <t>F16</t>
  </si>
  <si>
    <t>F17</t>
  </si>
  <si>
    <t>COST TRENDS OF ELECTRIC UTILITY CONSTRUCTION1</t>
  </si>
  <si>
    <t>F19</t>
  </si>
  <si>
    <t>F20</t>
  </si>
  <si>
    <t>F21</t>
  </si>
  <si>
    <t>F22</t>
  </si>
  <si>
    <t>F23</t>
  </si>
  <si>
    <t>F24</t>
  </si>
  <si>
    <t>F25</t>
  </si>
  <si>
    <t>F26</t>
  </si>
  <si>
    <t>F27</t>
  </si>
  <si>
    <t>F28</t>
  </si>
  <si>
    <t>F29</t>
  </si>
  <si>
    <t>F30</t>
  </si>
  <si>
    <t>F31</t>
  </si>
  <si>
    <t>COST TRENDS OF ELECTRIC UTILITY CONSTRUCTION2</t>
  </si>
  <si>
    <t>F33</t>
  </si>
  <si>
    <t>F34</t>
  </si>
  <si>
    <t>F35</t>
  </si>
  <si>
    <t>F36</t>
  </si>
  <si>
    <t>F37</t>
  </si>
  <si>
    <t>F38</t>
  </si>
  <si>
    <t>F39</t>
  </si>
  <si>
    <t>F40</t>
  </si>
  <si>
    <t>F41</t>
  </si>
  <si>
    <t>F42</t>
  </si>
  <si>
    <t>F43</t>
  </si>
  <si>
    <t>F44</t>
  </si>
  <si>
    <t>F45</t>
  </si>
  <si>
    <t>COST TRENDS OF ELECTRIC UTILITY CONSTRUCTION3</t>
  </si>
  <si>
    <t>F47</t>
  </si>
  <si>
    <t>F48</t>
  </si>
  <si>
    <t>F49</t>
  </si>
  <si>
    <t>F50</t>
  </si>
  <si>
    <t>F51</t>
  </si>
  <si>
    <t>F52</t>
  </si>
  <si>
    <t>F53</t>
  </si>
  <si>
    <t>F54</t>
  </si>
  <si>
    <t>F55</t>
  </si>
  <si>
    <t>F56</t>
  </si>
  <si>
    <t>F57</t>
  </si>
  <si>
    <t>F58</t>
  </si>
  <si>
    <t>F59</t>
  </si>
  <si>
    <t>COST TRENDS OF ELECTRIC UTILITY CONSTRUCTION4</t>
  </si>
  <si>
    <t>F61</t>
  </si>
  <si>
    <t>F62</t>
  </si>
  <si>
    <t>F63</t>
  </si>
  <si>
    <t>F64</t>
  </si>
  <si>
    <t>F65</t>
  </si>
  <si>
    <t>F66</t>
  </si>
  <si>
    <t>F67</t>
  </si>
  <si>
    <t>F68</t>
  </si>
  <si>
    <t>F69</t>
  </si>
  <si>
    <t>F70</t>
  </si>
  <si>
    <t>F71</t>
  </si>
  <si>
    <t>F72</t>
  </si>
  <si>
    <t>F73</t>
  </si>
  <si>
    <t>COST TRENDS OF ELECTRIC UTILITY CONSTRUCTION5</t>
  </si>
  <si>
    <t>F75</t>
  </si>
  <si>
    <t>F76</t>
  </si>
  <si>
    <t>F77</t>
  </si>
  <si>
    <t>F78</t>
  </si>
  <si>
    <t>F79</t>
  </si>
  <si>
    <t>F80</t>
  </si>
  <si>
    <t>F81</t>
  </si>
  <si>
    <t>F82</t>
  </si>
  <si>
    <t>F83</t>
  </si>
  <si>
    <t>F84</t>
  </si>
  <si>
    <t>F85</t>
  </si>
  <si>
    <t>F86</t>
  </si>
  <si>
    <t>F87</t>
  </si>
  <si>
    <t>F88</t>
  </si>
  <si>
    <t>F89</t>
  </si>
  <si>
    <t>F90</t>
  </si>
  <si>
    <t>F91</t>
  </si>
  <si>
    <t>COST TRENDS OF ELECTRIC UTILITY CONSTRUCTION6</t>
  </si>
  <si>
    <t>F93</t>
  </si>
  <si>
    <t>F94</t>
  </si>
  <si>
    <t>F95</t>
  </si>
  <si>
    <t>F96</t>
  </si>
  <si>
    <t>F97</t>
  </si>
  <si>
    <t>F98</t>
  </si>
  <si>
    <t>F99</t>
  </si>
  <si>
    <t>F100</t>
  </si>
  <si>
    <t>F101</t>
  </si>
  <si>
    <t>F102</t>
  </si>
  <si>
    <t>F103</t>
  </si>
  <si>
    <t>F104</t>
  </si>
  <si>
    <t>F105</t>
  </si>
  <si>
    <t>COST TRENDS OF ELECTRIC UTILITY CONSTRUCTION7</t>
  </si>
  <si>
    <t>F107</t>
  </si>
  <si>
    <t>F108</t>
  </si>
  <si>
    <t>F109</t>
  </si>
  <si>
    <t>F110</t>
  </si>
  <si>
    <t>F111</t>
  </si>
  <si>
    <t>F112</t>
  </si>
  <si>
    <t>F113</t>
  </si>
  <si>
    <t>F114</t>
  </si>
  <si>
    <t>F115</t>
  </si>
  <si>
    <t>F116</t>
  </si>
  <si>
    <t>F117</t>
  </si>
  <si>
    <t>F118</t>
  </si>
  <si>
    <t>F119</t>
  </si>
  <si>
    <t>F120</t>
  </si>
  <si>
    <t>F121</t>
  </si>
  <si>
    <t>F122</t>
  </si>
  <si>
    <t>F123</t>
  </si>
  <si>
    <t>F124</t>
  </si>
  <si>
    <t>F125</t>
  </si>
  <si>
    <t>F126</t>
  </si>
  <si>
    <t>F127</t>
  </si>
  <si>
    <t>F128</t>
  </si>
  <si>
    <t>F129</t>
  </si>
  <si>
    <t>F130</t>
  </si>
  <si>
    <t>COST TRENDS OF ELECTRIC UTILITY CONSTRUCTION8</t>
  </si>
  <si>
    <t>F132</t>
  </si>
  <si>
    <t>F133</t>
  </si>
  <si>
    <t>F134</t>
  </si>
  <si>
    <t>F135</t>
  </si>
  <si>
    <t>F136</t>
  </si>
  <si>
    <t>F137</t>
  </si>
  <si>
    <t>F138</t>
  </si>
  <si>
    <t>F139</t>
  </si>
  <si>
    <t>F140</t>
  </si>
  <si>
    <t>F141</t>
  </si>
  <si>
    <t>F142</t>
  </si>
  <si>
    <t>F143</t>
  </si>
  <si>
    <t>F144</t>
  </si>
  <si>
    <t>F145</t>
  </si>
  <si>
    <t>F146</t>
  </si>
  <si>
    <t>F147</t>
  </si>
  <si>
    <t>F148</t>
  </si>
  <si>
    <t>COST TRENDS OF ELECTRIC UTILITY CONSTRUCTION9</t>
  </si>
  <si>
    <t>F150</t>
  </si>
  <si>
    <t>F151</t>
  </si>
  <si>
    <t>F152</t>
  </si>
  <si>
    <t>F153</t>
  </si>
  <si>
    <t>F154</t>
  </si>
  <si>
    <t>F155</t>
  </si>
  <si>
    <t>F156</t>
  </si>
  <si>
    <t>F157</t>
  </si>
  <si>
    <t>F158</t>
  </si>
  <si>
    <t>F159</t>
  </si>
  <si>
    <t>F160</t>
  </si>
  <si>
    <t>F161</t>
  </si>
  <si>
    <t>F162</t>
  </si>
  <si>
    <t>F163</t>
  </si>
  <si>
    <t>F164</t>
  </si>
  <si>
    <t>F165</t>
  </si>
  <si>
    <t>F166</t>
  </si>
  <si>
    <t>F167</t>
  </si>
  <si>
    <t>F168</t>
  </si>
  <si>
    <t>F169</t>
  </si>
  <si>
    <t>COST TRENDS OF ELECTRIC UTILITY CONSTRUCTION10</t>
  </si>
  <si>
    <t>F171</t>
  </si>
  <si>
    <t>F172</t>
  </si>
  <si>
    <t>F173</t>
  </si>
  <si>
    <t>F174</t>
  </si>
  <si>
    <t>F175</t>
  </si>
  <si>
    <t>F176</t>
  </si>
  <si>
    <t>F177</t>
  </si>
  <si>
    <t>F178</t>
  </si>
  <si>
    <t>F179</t>
  </si>
  <si>
    <t>F180</t>
  </si>
  <si>
    <t>F181</t>
  </si>
  <si>
    <t>F182</t>
  </si>
  <si>
    <t>F183</t>
  </si>
  <si>
    <t>F184</t>
  </si>
  <si>
    <t>F185</t>
  </si>
  <si>
    <t>F186</t>
  </si>
  <si>
    <t>F187</t>
  </si>
  <si>
    <t>F188</t>
  </si>
  <si>
    <t>F189</t>
  </si>
  <si>
    <t>1992</t>
  </si>
  <si>
    <t>2005</t>
  </si>
  <si>
    <t>2011</t>
  </si>
  <si>
    <t>2018</t>
  </si>
  <si>
    <t>2019</t>
  </si>
  <si>
    <t>2020</t>
  </si>
  <si>
    <t>2021</t>
  </si>
  <si>
    <t>2022</t>
  </si>
  <si>
    <t>2023</t>
  </si>
  <si>
    <t>2024</t>
  </si>
  <si>
    <t>1912</t>
  </si>
  <si>
    <t>1926</t>
  </si>
  <si>
    <t>1940</t>
  </si>
  <si>
    <t>1954</t>
  </si>
  <si>
    <t>10</t>
  </si>
  <si>
    <t>18</t>
  </si>
  <si>
    <t>22</t>
  </si>
  <si>
    <t>49</t>
  </si>
  <si>
    <t>302</t>
  </si>
  <si>
    <t>459</t>
  </si>
  <si>
    <t>628</t>
  </si>
  <si>
    <t>301</t>
  </si>
  <si>
    <t>456</t>
  </si>
  <si>
    <t>624</t>
  </si>
  <si>
    <t>19</t>
  </si>
  <si>
    <t>48</t>
  </si>
  <si>
    <t>455</t>
  </si>
  <si>
    <t>8</t>
  </si>
  <si>
    <t>317</t>
  </si>
  <si>
    <t>365</t>
  </si>
  <si>
    <t>489</t>
  </si>
  <si>
    <t>615</t>
  </si>
  <si>
    <t>311</t>
  </si>
  <si>
    <t>41</t>
  </si>
  <si>
    <t>273</t>
  </si>
  <si>
    <t>321</t>
  </si>
  <si>
    <t>443</t>
  </si>
  <si>
    <t>574</t>
  </si>
  <si>
    <t>43</t>
  </si>
  <si>
    <t>265</t>
  </si>
  <si>
    <t>427</t>
  </si>
  <si>
    <t>541</t>
  </si>
  <si>
    <t>312</t>
  </si>
  <si>
    <t>16</t>
  </si>
  <si>
    <t>20</t>
  </si>
  <si>
    <t>45</t>
  </si>
  <si>
    <t>338</t>
  </si>
  <si>
    <t>505</t>
  </si>
  <si>
    <t>629</t>
  </si>
  <si>
    <t>40</t>
  </si>
  <si>
    <t>300</t>
  </si>
  <si>
    <t>464</t>
  </si>
  <si>
    <t>602</t>
  </si>
  <si>
    <t>314</t>
  </si>
  <si>
    <t>9</t>
  </si>
  <si>
    <t>30</t>
  </si>
  <si>
    <t>57</t>
  </si>
  <si>
    <t>476</t>
  </si>
  <si>
    <t>548</t>
  </si>
  <si>
    <t>315</t>
  </si>
  <si>
    <t>14</t>
  </si>
  <si>
    <t>26</t>
  </si>
  <si>
    <t>32</t>
  </si>
  <si>
    <t>62</t>
  </si>
  <si>
    <t>339</t>
  </si>
  <si>
    <t>581</t>
  </si>
  <si>
    <t>897</t>
  </si>
  <si>
    <t>316</t>
  </si>
  <si>
    <t>46</t>
  </si>
  <si>
    <t>337</t>
  </si>
  <si>
    <t>535</t>
  </si>
  <si>
    <t>661</t>
  </si>
  <si>
    <t>297</t>
  </si>
  <si>
    <t>454</t>
  </si>
  <si>
    <t>565.5</t>
  </si>
  <si>
    <t>261</t>
  </si>
  <si>
    <t>403</t>
  </si>
  <si>
    <t>490</t>
  </si>
  <si>
    <t>322</t>
  </si>
  <si>
    <t>306</t>
  </si>
  <si>
    <t>342</t>
  </si>
  <si>
    <t>451</t>
  </si>
  <si>
    <t>552</t>
  </si>
  <si>
    <t>279</t>
  </si>
  <si>
    <t>401</t>
  </si>
  <si>
    <t>508</t>
  </si>
  <si>
    <t>331</t>
  </si>
  <si>
    <t>332</t>
  </si>
  <si>
    <t>17</t>
  </si>
  <si>
    <t>262</t>
  </si>
  <si>
    <t>309</t>
  </si>
  <si>
    <t>388</t>
  </si>
  <si>
    <t>492</t>
  </si>
  <si>
    <t>333</t>
  </si>
  <si>
    <t>12</t>
  </si>
  <si>
    <t>47</t>
  </si>
  <si>
    <t>405</t>
  </si>
  <si>
    <t>501</t>
  </si>
  <si>
    <t>350</t>
  </si>
  <si>
    <t>697</t>
  </si>
  <si>
    <t>308</t>
  </si>
  <si>
    <t>467</t>
  </si>
  <si>
    <t>582</t>
  </si>
  <si>
    <t>344</t>
  </si>
  <si>
    <t>360</t>
  </si>
  <si>
    <t>426</t>
  </si>
  <si>
    <t>693</t>
  </si>
  <si>
    <t>11</t>
  </si>
  <si>
    <t>24</t>
  </si>
  <si>
    <t>51</t>
  </si>
  <si>
    <t>307</t>
  </si>
  <si>
    <t>474</t>
  </si>
  <si>
    <t>654</t>
  </si>
  <si>
    <t>353</t>
  </si>
  <si>
    <t>15</t>
  </si>
  <si>
    <t>36</t>
  </si>
  <si>
    <t>69</t>
  </si>
  <si>
    <t>494</t>
  </si>
  <si>
    <t>705</t>
  </si>
  <si>
    <t>354</t>
  </si>
  <si>
    <t>280</t>
  </si>
  <si>
    <t>561</t>
  </si>
  <si>
    <t>355</t>
  </si>
  <si>
    <t>6</t>
  </si>
  <si>
    <t>13</t>
  </si>
  <si>
    <t>493</t>
  </si>
  <si>
    <t>617</t>
  </si>
  <si>
    <t>356</t>
  </si>
  <si>
    <t>23</t>
  </si>
  <si>
    <t>53</t>
  </si>
  <si>
    <t>469</t>
  </si>
  <si>
    <t>611</t>
  </si>
  <si>
    <t>357</t>
  </si>
  <si>
    <t>285</t>
  </si>
  <si>
    <t>590</t>
  </si>
  <si>
    <t>358</t>
  </si>
  <si>
    <t>65</t>
  </si>
  <si>
    <t>418</t>
  </si>
  <si>
    <t>913</t>
  </si>
  <si>
    <t>284</t>
  </si>
  <si>
    <t>419</t>
  </si>
  <si>
    <t>634</t>
  </si>
  <si>
    <t>362</t>
  </si>
  <si>
    <t>28</t>
  </si>
  <si>
    <t>33</t>
  </si>
  <si>
    <t>61</t>
  </si>
  <si>
    <t>303</t>
  </si>
  <si>
    <t>463</t>
  </si>
  <si>
    <t>364</t>
  </si>
  <si>
    <t>39</t>
  </si>
  <si>
    <t>472</t>
  </si>
  <si>
    <t>591</t>
  </si>
  <si>
    <t>42</t>
  </si>
  <si>
    <t>514</t>
  </si>
  <si>
    <t>734</t>
  </si>
  <si>
    <t>366</t>
  </si>
  <si>
    <t>21</t>
  </si>
  <si>
    <t>281</t>
  </si>
  <si>
    <t>435</t>
  </si>
  <si>
    <t>564</t>
  </si>
  <si>
    <t>367</t>
  </si>
  <si>
    <t>68</t>
  </si>
  <si>
    <t>282</t>
  </si>
  <si>
    <t>396</t>
  </si>
  <si>
    <t>661.5</t>
  </si>
  <si>
    <t>368</t>
  </si>
  <si>
    <t>112</t>
  </si>
  <si>
    <t>233</t>
  </si>
  <si>
    <t>630</t>
  </si>
  <si>
    <t>102</t>
  </si>
  <si>
    <t>295</t>
  </si>
  <si>
    <t>497</t>
  </si>
  <si>
    <t>663</t>
  </si>
  <si>
    <t>369</t>
  </si>
  <si>
    <t>554</t>
  </si>
  <si>
    <t>44</t>
  </si>
  <si>
    <t>230</t>
  </si>
  <si>
    <t>291</t>
  </si>
  <si>
    <t>412</t>
  </si>
  <si>
    <t>370</t>
  </si>
  <si>
    <t>31</t>
  </si>
  <si>
    <t>74</t>
  </si>
  <si>
    <t>209</t>
  </si>
  <si>
    <t>373</t>
  </si>
  <si>
    <t>54</t>
  </si>
  <si>
    <t>509</t>
  </si>
  <si>
    <t>749</t>
  </si>
  <si>
    <t>334</t>
  </si>
  <si>
    <t>491</t>
  </si>
  <si>
    <t>746</t>
  </si>
  <si>
    <t>27</t>
  </si>
  <si>
    <t>318</t>
  </si>
  <si>
    <t>519</t>
  </si>
  <si>
    <t>772</t>
  </si>
  <si>
    <t>'97-'17</t>
  </si>
  <si>
    <t xml:space="preserve">   Min capacity</t>
  </si>
  <si>
    <t xml:space="preserve">   Max capacity</t>
  </si>
  <si>
    <t>No. 2 Fuel price / litre</t>
  </si>
  <si>
    <t>* Corporate Assumptions October, 2018</t>
  </si>
  <si>
    <t>Expected Real Escalation for G&amp;T, HW Analysis Basis, '17</t>
  </si>
  <si>
    <t>Index No:</t>
  </si>
  <si>
    <t>Service Life</t>
  </si>
  <si>
    <t>Gas Turbine</t>
  </si>
  <si>
    <t>O&amp;M</t>
  </si>
  <si>
    <t>Capacity</t>
  </si>
  <si>
    <t>The marginal cost report uses operating reserves, which are called from total generation, as available at the time of the call. Operating reserves refer to regulation, spin and non-spin reserves--AS 3, 5, 6 where 5 and 6 are sometimes referred to 10-minute reserves (synchronous and non-synchronous). On the other hand, capacity reserves refer to planning reserves – installed capacity above expected energy requirements. Installed capacity, in total, includes planning reserves from which operations provide energy and operating reserve requirements. Recall our marginal cost presentation materials on this point, demonstrating the least total cost of supply for energy, regulation, and backup reserves (spin, non-spin).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</si>
</sst>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8" formatCode="&quot;$&quot;#,##0.00_);[Red]\(&quot;$&quot;#,##0.00\)"/>
    <numFmt numFmtId="44" formatCode="_(&quot;$&quot;* #,##0.00_);_(&quot;$&quot;* \(#,##0.00\);_(&quot;$&quot;* &quot;-&quot;??_);_(@_)"/>
    <numFmt numFmtId="43" formatCode="_(* #,##0.00_);_(* \(#,##0.00\);_(* &quot;-&quot;??_);_(@_)"/>
    <numFmt numFmtId="164" formatCode="#,##0.0000_);\(#,##0.0000\)"/>
    <numFmt numFmtId="165" formatCode="&quot;$&quot;#,##0.00"/>
    <numFmt numFmtId="166" formatCode="0.000%"/>
    <numFmt numFmtId="167" formatCode="mmmm\ d\,\ yyyy"/>
    <numFmt numFmtId="168" formatCode="#,##0.000_);\(#,##0.000\)"/>
    <numFmt numFmtId="169" formatCode="0.0%"/>
    <numFmt numFmtId="170" formatCode="#\ ###\ ###\ ###\ ##0.00"/>
    <numFmt numFmtId="171" formatCode="#,##0.0,;\(#,##0.0,\);\-_)_0"/>
    <numFmt numFmtId="172" formatCode="_(* #,##0.0000_);_(* \(#,##0.0000\);_(* &quot;-&quot;??_);_(@_)"/>
    <numFmt numFmtId="173" formatCode="_(* #,##0.0_);_(* \(#,##0.0\);_(* &quot;-&quot;??_);_(@_)"/>
    <numFmt numFmtId="174" formatCode="_(* #,##0_);_(* \(#,##0\);_(* &quot;-&quot;??_);_(@_)"/>
    <numFmt numFmtId="175" formatCode="_-* #,##0.00_-;\-* #,##0.00_-;_-* &quot;-&quot;??_-;_-@_-"/>
    <numFmt numFmtId="176" formatCode="&quot;Fail&quot;;;&quot;Ok&quot;"/>
    <numFmt numFmtId="177" formatCode="#,##0_-;\ \(#,##0\);_-* &quot;-&quot;??;_-@_-"/>
    <numFmt numFmtId="178" formatCode="0.00\ &quot;x&quot;"/>
    <numFmt numFmtId="179" formatCode="0\ &quot;Mth(s)&quot;"/>
    <numFmt numFmtId="180" formatCode="_-[$€]* #,##0.00_-;\-[$€]* #,##0.00_-;_-[$€]* &quot;-&quot;??_-;_-@_-"/>
    <numFmt numFmtId="181" formatCode="#\,##0."/>
    <numFmt numFmtId="182" formatCode="_-&quot;$&quot;* #,##0.00_-;\-&quot;$&quot;* #,##0.00_-;_-&quot;$&quot;* &quot;-&quot;??_-;_-@_-"/>
    <numFmt numFmtId="183" formatCode="&quot;$&quot;#."/>
    <numFmt numFmtId="184" formatCode="#.00"/>
    <numFmt numFmtId="185" formatCode="0_)"/>
    <numFmt numFmtId="186" formatCode="#,##0.00000_);\(#,##0.00000\)"/>
    <numFmt numFmtId="187" formatCode="0.0000"/>
    <numFmt numFmtId="188" formatCode="0.000"/>
    <numFmt numFmtId="189" formatCode="0.0"/>
    <numFmt numFmtId="190" formatCode="yyyy\-mm\-dd"/>
    <numFmt numFmtId="191" formatCode="#,##0.0_);\(#,##0.0\)"/>
    <numFmt numFmtId="192" formatCode="0_);\(0\)"/>
    <numFmt numFmtId="193" formatCode="0.0_);\(0.0\)"/>
    <numFmt numFmtId="194" formatCode="#,##0.0"/>
    <numFmt numFmtId="195" formatCode="0.00_);\(0.00\)"/>
    <numFmt numFmtId="196" formatCode="0.000_)"/>
    <numFmt numFmtId="197" formatCode="yyyy\-mmm\-dd"/>
    <numFmt numFmtId="198" formatCode="0.00000%"/>
  </numFmts>
  <fonts count="182">
    <font>
      <sz val="10"/>
      <name val="Tms Rmn"/>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Times New Roman"/>
      <family val="1"/>
    </font>
    <font>
      <sz val="10"/>
      <name val="Times New Roman"/>
      <family val="1"/>
    </font>
    <font>
      <sz val="10"/>
      <name val="Tms Rmn"/>
    </font>
    <font>
      <sz val="10"/>
      <name val="Arial"/>
      <family val="2"/>
    </font>
    <font>
      <sz val="12"/>
      <name val="Times New Roman"/>
      <family val="1"/>
    </font>
    <font>
      <b/>
      <sz val="10"/>
      <name val="Times New Roman"/>
      <family val="1"/>
    </font>
    <font>
      <u/>
      <sz val="10"/>
      <name val="Times New Roman"/>
      <family val="1"/>
    </font>
    <font>
      <b/>
      <sz val="10"/>
      <name val="Arial"/>
      <family val="2"/>
    </font>
    <font>
      <sz val="10"/>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sz val="10"/>
      <color indexed="10"/>
      <name val="Arial"/>
      <family val="2"/>
    </font>
    <font>
      <sz val="10"/>
      <name val="MS Sans Serif"/>
      <family val="2"/>
    </font>
    <font>
      <sz val="1"/>
      <color indexed="8"/>
      <name val="Courier"/>
      <family val="3"/>
    </font>
    <font>
      <sz val="10"/>
      <name val="Antique Olive"/>
      <family val="2"/>
    </font>
    <font>
      <sz val="11"/>
      <name val="Calibri"/>
      <family val="2"/>
    </font>
    <font>
      <b/>
      <sz val="15"/>
      <color indexed="56"/>
      <name val="Arial"/>
      <family val="2"/>
    </font>
    <font>
      <b/>
      <sz val="13"/>
      <color indexed="56"/>
      <name val="Arial"/>
      <family val="2"/>
    </font>
    <font>
      <b/>
      <sz val="10"/>
      <color indexed="8"/>
      <name val="Arial"/>
      <family val="2"/>
    </font>
    <font>
      <b/>
      <sz val="10"/>
      <name val="Calibri"/>
      <family val="2"/>
    </font>
    <font>
      <sz val="10"/>
      <color indexed="8"/>
      <name val="Arial"/>
      <family val="2"/>
    </font>
    <font>
      <sz val="11"/>
      <color indexed="8"/>
      <name val="Calibri"/>
      <family val="2"/>
    </font>
    <font>
      <sz val="8"/>
      <name val="Calibri"/>
      <family val="2"/>
    </font>
    <font>
      <sz val="10"/>
      <color indexed="8"/>
      <name val="Calibri"/>
      <family val="2"/>
    </font>
    <font>
      <b/>
      <sz val="10"/>
      <color indexed="10"/>
      <name val="Calibri"/>
      <family val="2"/>
    </font>
    <font>
      <sz val="10"/>
      <color indexed="8"/>
      <name val="Calibri"/>
      <family val="2"/>
    </font>
    <font>
      <sz val="10"/>
      <color indexed="8"/>
      <name val="Arial"/>
      <family val="2"/>
    </font>
    <font>
      <sz val="11"/>
      <color indexed="8"/>
      <name val="Calibri"/>
      <family val="2"/>
    </font>
    <font>
      <sz val="10"/>
      <color indexed="8"/>
      <name val="Calibri"/>
      <family val="2"/>
    </font>
    <font>
      <sz val="11"/>
      <color indexed="8"/>
      <name val="Calibri"/>
      <family val="2"/>
    </font>
    <font>
      <sz val="10"/>
      <color indexed="8"/>
      <name val="Arial"/>
      <family val="2"/>
    </font>
    <font>
      <sz val="11"/>
      <color indexed="8"/>
      <name val="Calibri"/>
      <family val="2"/>
    </font>
    <font>
      <sz val="11"/>
      <color indexed="8"/>
      <name val="Calibri"/>
      <family val="2"/>
    </font>
    <font>
      <sz val="10"/>
      <color indexed="8"/>
      <name val="Calibri"/>
      <family val="2"/>
    </font>
    <font>
      <u/>
      <sz val="10"/>
      <color indexed="12"/>
      <name val="Arial"/>
      <family val="2"/>
    </font>
    <font>
      <sz val="10"/>
      <color indexed="10"/>
      <name val="Calibri"/>
      <family val="2"/>
    </font>
    <font>
      <sz val="9"/>
      <color indexed="81"/>
      <name val="Tahoma"/>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theme="1"/>
      <name val="Calibri"/>
      <family val="2"/>
      <scheme val="minor"/>
    </font>
    <font>
      <sz val="11"/>
      <color theme="1"/>
      <name val="Calibri"/>
      <family val="2"/>
    </font>
    <font>
      <sz val="10"/>
      <color theme="1"/>
      <name val="Calibri"/>
      <family val="2"/>
    </font>
    <font>
      <b/>
      <sz val="10"/>
      <color rgb="FF3F3F3F"/>
      <name val="Arial"/>
      <family val="2"/>
    </font>
    <font>
      <b/>
      <sz val="18"/>
      <color theme="3"/>
      <name val="Cambria"/>
      <family val="2"/>
      <scheme val="major"/>
    </font>
    <font>
      <b/>
      <sz val="10"/>
      <color theme="1"/>
      <name val="Arial"/>
      <family val="2"/>
    </font>
    <font>
      <sz val="10"/>
      <color rgb="FFFF0000"/>
      <name val="Arial"/>
      <family val="2"/>
    </font>
    <font>
      <b/>
      <sz val="10"/>
      <color theme="1"/>
      <name val="Calibri"/>
      <family val="2"/>
    </font>
    <font>
      <sz val="10"/>
      <name val="Calibri"/>
      <family val="2"/>
      <scheme val="minor"/>
    </font>
    <font>
      <u/>
      <sz val="10"/>
      <name val="Calibri"/>
      <family val="2"/>
      <scheme val="minor"/>
    </font>
    <font>
      <sz val="10"/>
      <color theme="1"/>
      <name val="Calibri"/>
      <family val="2"/>
      <scheme val="minor"/>
    </font>
    <font>
      <sz val="10"/>
      <color theme="0"/>
      <name val="Calibri"/>
      <family val="2"/>
      <scheme val="minor"/>
    </font>
    <font>
      <sz val="10"/>
      <color indexed="55"/>
      <name val="Arial"/>
      <family val="2"/>
    </font>
    <font>
      <sz val="10"/>
      <color indexed="16"/>
      <name val="Arial"/>
      <family val="2"/>
    </font>
    <font>
      <b/>
      <sz val="10"/>
      <color indexed="18"/>
      <name val="Arial"/>
      <family val="2"/>
    </font>
    <font>
      <sz val="10"/>
      <color indexed="59"/>
      <name val="Arial"/>
      <family val="2"/>
    </font>
    <font>
      <sz val="10"/>
      <color indexed="23"/>
      <name val="Arial"/>
      <family val="2"/>
    </font>
    <font>
      <b/>
      <sz val="10"/>
      <color indexed="55"/>
      <name val="Arial"/>
      <family val="2"/>
    </font>
    <font>
      <sz val="12"/>
      <color indexed="9"/>
      <name val="Arial"/>
      <family val="2"/>
    </font>
    <font>
      <b/>
      <sz val="12"/>
      <color indexed="9"/>
      <name val="Arial"/>
      <family val="2"/>
    </font>
    <font>
      <b/>
      <sz val="10"/>
      <color indexed="56"/>
      <name val="Arial"/>
      <family val="2"/>
    </font>
    <font>
      <b/>
      <sz val="12"/>
      <color indexed="8"/>
      <name val="Arial"/>
      <family val="2"/>
    </font>
    <font>
      <u/>
      <sz val="11"/>
      <name val="Arial"/>
      <family val="2"/>
    </font>
    <font>
      <b/>
      <sz val="10"/>
      <color indexed="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3F3F76"/>
      <name val="Calibri"/>
      <family val="2"/>
      <scheme val="minor"/>
    </font>
    <font>
      <sz val="10"/>
      <color rgb="FFFA7D00"/>
      <name val="Calibri"/>
      <family val="2"/>
      <scheme val="minor"/>
    </font>
    <font>
      <b/>
      <sz val="10"/>
      <color rgb="FF3F3F3F"/>
      <name val="Calibri"/>
      <family val="2"/>
      <scheme val="minor"/>
    </font>
    <font>
      <sz val="10"/>
      <color rgb="FFFF0000"/>
      <name val="Calibri"/>
      <family val="2"/>
      <scheme val="minor"/>
    </font>
    <font>
      <b/>
      <sz val="10"/>
      <color theme="1"/>
      <name val="Calibri"/>
      <family val="2"/>
      <scheme val="minor"/>
    </font>
    <font>
      <sz val="11"/>
      <color indexed="9"/>
      <name val="Calibri"/>
      <family val="2"/>
    </font>
    <font>
      <sz val="8"/>
      <name val="Tahoma"/>
      <family val="2"/>
    </font>
    <font>
      <sz val="11"/>
      <color indexed="20"/>
      <name val="Calibri"/>
      <family val="2"/>
    </font>
    <font>
      <sz val="8"/>
      <name val="Verdana"/>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8"/>
      <color indexed="9"/>
      <name val="Tahoma"/>
      <family val="2"/>
    </font>
    <font>
      <b/>
      <sz val="8"/>
      <color indexed="8"/>
      <name val="Tahoma"/>
      <family val="2"/>
    </font>
    <font>
      <b/>
      <u/>
      <sz val="8"/>
      <color indexed="8"/>
      <name val="Tahoma"/>
      <family val="2"/>
    </font>
    <font>
      <sz val="11"/>
      <color indexed="62"/>
      <name val="Calibri"/>
      <family val="2"/>
    </font>
    <font>
      <sz val="11"/>
      <color indexed="52"/>
      <name val="Calibri"/>
      <family val="2"/>
    </font>
    <font>
      <sz val="11"/>
      <color indexed="60"/>
      <name val="Calibri"/>
      <family val="2"/>
    </font>
    <font>
      <b/>
      <sz val="8"/>
      <color indexed="23"/>
      <name val="Verdana"/>
      <family val="2"/>
    </font>
    <font>
      <b/>
      <sz val="11"/>
      <color indexed="63"/>
      <name val="Calibri"/>
      <family val="2"/>
    </font>
    <font>
      <sz val="16"/>
      <color indexed="9"/>
      <name val="Tahoma"/>
      <family val="2"/>
    </font>
    <font>
      <b/>
      <sz val="11"/>
      <color indexed="8"/>
      <name val="Calibri"/>
      <family val="2"/>
    </font>
    <font>
      <sz val="11"/>
      <color indexed="10"/>
      <name val="Calibri"/>
      <family val="2"/>
    </font>
    <font>
      <sz val="10"/>
      <color theme="0" tint="-0.499984740745262"/>
      <name val="Calibri"/>
      <family val="2"/>
    </font>
    <font>
      <b/>
      <sz val="16"/>
      <color indexed="9"/>
      <name val="Calibri"/>
      <family val="2"/>
    </font>
    <font>
      <b/>
      <sz val="18"/>
      <color indexed="18"/>
      <name val="Calibri"/>
      <family val="2"/>
    </font>
    <font>
      <sz val="10"/>
      <color indexed="62"/>
      <name val="Calibri"/>
      <family val="2"/>
    </font>
    <font>
      <b/>
      <sz val="8"/>
      <color indexed="63"/>
      <name val="Calibri"/>
      <family val="2"/>
    </font>
    <font>
      <b/>
      <sz val="18"/>
      <color indexed="12"/>
      <name val="Helvetica-Narrow"/>
      <family val="2"/>
    </font>
    <font>
      <sz val="18"/>
      <name val="Arial"/>
      <family val="2"/>
    </font>
    <font>
      <sz val="12"/>
      <name val="Calibri"/>
      <family val="2"/>
    </font>
    <font>
      <b/>
      <sz val="15"/>
      <color indexed="56"/>
      <name val="Calibri"/>
      <family val="2"/>
    </font>
    <font>
      <b/>
      <sz val="13"/>
      <color indexed="56"/>
      <name val="Calibri"/>
      <family val="2"/>
    </font>
    <font>
      <b/>
      <sz val="11"/>
      <color indexed="56"/>
      <name val="Calibri"/>
      <family val="2"/>
    </font>
    <font>
      <b/>
      <sz val="8"/>
      <color indexed="63"/>
      <name val="Verdana"/>
      <family val="2"/>
    </font>
    <font>
      <b/>
      <sz val="10"/>
      <color indexed="10"/>
      <name val="Calibri"/>
      <family val="2"/>
      <scheme val="minor"/>
    </font>
    <font>
      <b/>
      <sz val="15"/>
      <color indexed="62"/>
      <name val="Calibri"/>
      <family val="2"/>
    </font>
    <font>
      <b/>
      <sz val="15"/>
      <color indexed="62"/>
      <name val="Calibri"/>
      <family val="2"/>
      <scheme val="minor"/>
    </font>
    <font>
      <b/>
      <sz val="13"/>
      <color indexed="62"/>
      <name val="Calibri"/>
      <family val="2"/>
    </font>
    <font>
      <b/>
      <sz val="13"/>
      <color indexed="62"/>
      <name val="Calibri"/>
      <family val="2"/>
      <scheme val="minor"/>
    </font>
    <font>
      <b/>
      <sz val="11"/>
      <color indexed="62"/>
      <name val="Calibri"/>
      <family val="2"/>
    </font>
    <font>
      <b/>
      <sz val="11"/>
      <color indexed="62"/>
      <name val="Calibri"/>
      <family val="2"/>
      <scheme val="minor"/>
    </font>
    <font>
      <sz val="10"/>
      <color indexed="10"/>
      <name val="Calibri"/>
      <family val="2"/>
      <scheme val="minor"/>
    </font>
    <font>
      <sz val="10"/>
      <color indexed="19"/>
      <name val="Calibri"/>
      <family val="2"/>
      <scheme val="minor"/>
    </font>
    <font>
      <sz val="10"/>
      <color indexed="9"/>
      <name val="Calibri"/>
      <family val="2"/>
    </font>
    <font>
      <sz val="10"/>
      <color indexed="20"/>
      <name val="Calibri"/>
      <family val="2"/>
    </font>
    <font>
      <sz val="10"/>
      <color indexed="60"/>
      <name val="Calibri"/>
      <family val="2"/>
    </font>
    <font>
      <b/>
      <sz val="10"/>
      <color indexed="50"/>
      <name val="Calibri"/>
      <family val="2"/>
    </font>
    <font>
      <b/>
      <sz val="10"/>
      <color indexed="9"/>
      <name val="Calibri"/>
      <family val="2"/>
    </font>
    <font>
      <i/>
      <sz val="10"/>
      <color indexed="55"/>
      <name val="Calibri"/>
      <family val="2"/>
    </font>
    <font>
      <sz val="10"/>
      <color indexed="24"/>
      <name val="Calibri"/>
      <family val="2"/>
    </font>
    <font>
      <sz val="10"/>
      <color indexed="50"/>
      <name val="Calibri"/>
      <family val="2"/>
    </font>
    <font>
      <sz val="10"/>
      <color indexed="16"/>
      <name val="Calibri"/>
      <family val="2"/>
    </font>
    <font>
      <sz val="10"/>
      <color indexed="19"/>
      <name val="Calibri"/>
      <family val="2"/>
    </font>
    <font>
      <sz val="11"/>
      <color rgb="FF3F3F76"/>
      <name val="Calibri"/>
      <family val="2"/>
    </font>
    <font>
      <b/>
      <sz val="10"/>
      <name val="Calibri"/>
      <family val="2"/>
      <scheme val="minor"/>
    </font>
    <font>
      <sz val="11"/>
      <color theme="0"/>
      <name val="Calibri"/>
      <family val="2"/>
      <scheme val="minor"/>
    </font>
    <font>
      <sz val="12"/>
      <name val="SWISS"/>
    </font>
    <font>
      <sz val="10"/>
      <name val="Arial"/>
      <family val="2"/>
    </font>
    <font>
      <b/>
      <sz val="11"/>
      <name val="Calibri"/>
      <family val="2"/>
    </font>
    <font>
      <sz val="11"/>
      <color indexed="8"/>
      <name val="Calibri"/>
      <family val="2"/>
      <scheme val="minor"/>
    </font>
    <font>
      <sz val="9"/>
      <name val="Calibri"/>
      <family val="2"/>
    </font>
    <font>
      <b/>
      <sz val="10"/>
      <name val="Tms Rmn"/>
    </font>
    <font>
      <sz val="10"/>
      <name val="SWISS"/>
    </font>
    <font>
      <b/>
      <i/>
      <sz val="10"/>
      <name val="Calibri"/>
      <family val="2"/>
      <scheme val="minor"/>
    </font>
    <font>
      <i/>
      <sz val="10"/>
      <name val="Calibri"/>
      <family val="2"/>
    </font>
    <font>
      <sz val="9"/>
      <color rgb="FF0070C0"/>
      <name val="Calibri"/>
      <family val="2"/>
    </font>
    <font>
      <i/>
      <sz val="10"/>
      <color indexed="10"/>
      <name val="Calibri"/>
      <family val="2"/>
    </font>
    <font>
      <sz val="10"/>
      <color rgb="FFFF0000"/>
      <name val="Calibri"/>
      <family val="2"/>
    </font>
    <font>
      <sz val="10"/>
      <color theme="3"/>
      <name val="Calibri"/>
      <family val="2"/>
    </font>
    <font>
      <sz val="10"/>
      <color rgb="FF00B050"/>
      <name val="Calibri"/>
      <family val="2"/>
    </font>
    <font>
      <sz val="10"/>
      <color theme="1"/>
      <name val="Tms Rmn"/>
    </font>
    <font>
      <b/>
      <vertAlign val="superscript"/>
      <sz val="10"/>
      <name val="Calibri"/>
      <family val="2"/>
      <scheme val="minor"/>
    </font>
    <font>
      <b/>
      <sz val="9"/>
      <color indexed="81"/>
      <name val="Tahoma"/>
      <family val="2"/>
    </font>
    <font>
      <sz val="10"/>
      <color indexed="62"/>
      <name val="Calibri"/>
      <family val="2"/>
      <scheme val="minor"/>
    </font>
    <font>
      <sz val="11"/>
      <color rgb="FF3F3F76"/>
      <name val="Calibri"/>
      <family val="2"/>
      <scheme val="minor"/>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indexed="44"/>
        <bgColor indexed="64"/>
      </patternFill>
    </fill>
    <fill>
      <patternFill patternType="lightGray">
        <bgColor indexed="9"/>
      </patternFill>
    </fill>
    <fill>
      <patternFill patternType="solid">
        <fgColor indexed="14"/>
        <bgColor indexed="14"/>
      </patternFill>
    </fill>
    <fill>
      <patternFill patternType="solid">
        <fgColor indexed="45"/>
        <bgColor indexed="64"/>
      </patternFill>
    </fill>
    <fill>
      <patternFill patternType="solid">
        <fgColor indexed="63"/>
        <bgColor indexed="14"/>
      </patternFill>
    </fill>
    <fill>
      <patternFill patternType="lightUp">
        <fgColor indexed="23"/>
      </patternFill>
    </fill>
    <fill>
      <patternFill patternType="solid">
        <fgColor indexed="63"/>
        <bgColor indexed="64"/>
      </patternFill>
    </fill>
    <fill>
      <patternFill patternType="solid">
        <fgColor indexed="62"/>
        <bgColor indexed="64"/>
      </patternFill>
    </fill>
    <fill>
      <patternFill patternType="solid">
        <fgColor indexed="13"/>
        <bgColor indexed="64"/>
      </patternFill>
    </fill>
    <fill>
      <patternFill patternType="solid">
        <fgColor indexed="42"/>
        <bgColor indexed="64"/>
      </patternFill>
    </fill>
    <fill>
      <patternFill patternType="solid">
        <fgColor indexed="22"/>
        <bgColor indexed="64"/>
      </patternFill>
    </fill>
    <fill>
      <patternFill patternType="solid">
        <fgColor indexed="12"/>
        <bgColor indexed="64"/>
      </patternFill>
    </fill>
    <fill>
      <patternFill patternType="solid">
        <fgColor indexed="48"/>
        <bgColor indexed="64"/>
      </patternFill>
    </fill>
    <fill>
      <patternFill patternType="solid">
        <fgColor indexed="9"/>
        <bgColor indexed="64"/>
      </patternFill>
    </fill>
    <fill>
      <patternFill patternType="solid">
        <fgColor indexed="55"/>
        <bgColor indexed="64"/>
      </patternFill>
    </fill>
    <fill>
      <patternFill patternType="solid">
        <fgColor indexed="8"/>
        <bgColor indexed="64"/>
      </patternFill>
    </fill>
    <fill>
      <patternFill patternType="solid">
        <fgColor indexed="9"/>
        <bgColor indexed="9"/>
      </patternFill>
    </fill>
    <fill>
      <patternFill patternType="solid">
        <fgColor theme="0" tint="-4.9989318521683403E-2"/>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indexed="63"/>
      </patternFill>
    </fill>
    <fill>
      <patternFill patternType="solid">
        <fgColor indexed="13"/>
      </patternFill>
    </fill>
    <fill>
      <patternFill patternType="solid">
        <fgColor indexed="19"/>
      </patternFill>
    </fill>
    <fill>
      <patternFill patternType="solid">
        <fgColor indexed="61"/>
      </patternFill>
    </fill>
    <fill>
      <patternFill patternType="solid">
        <fgColor indexed="25"/>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0" tint="-0.14999847407452621"/>
        <bgColor indexed="64"/>
      </patternFill>
    </fill>
  </fills>
  <borders count="1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57"/>
      </left>
      <right style="double">
        <color indexed="57"/>
      </right>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12"/>
      </left>
      <right style="thin">
        <color indexed="12"/>
      </right>
      <top style="thin">
        <color indexed="12"/>
      </top>
      <bottom style="thin">
        <color indexed="12"/>
      </bottom>
      <diagonal/>
    </border>
    <border>
      <left style="thin">
        <color indexed="55"/>
      </left>
      <right style="thin">
        <color indexed="55"/>
      </right>
      <top style="thin">
        <color indexed="55"/>
      </top>
      <bottom style="thin">
        <color indexed="55"/>
      </bottom>
      <diagonal/>
    </border>
    <border>
      <left style="thin">
        <color indexed="16"/>
      </left>
      <right style="thin">
        <color indexed="16"/>
      </right>
      <top style="thin">
        <color indexed="16"/>
      </top>
      <bottom style="thin">
        <color indexed="16"/>
      </bottom>
      <diagonal/>
    </border>
    <border>
      <left/>
      <right/>
      <top style="thin">
        <color indexed="64"/>
      </top>
      <bottom style="double">
        <color indexed="64"/>
      </bottom>
      <diagonal/>
    </border>
    <border>
      <left style="thin">
        <color indexed="59"/>
      </left>
      <right style="thin">
        <color indexed="59"/>
      </right>
      <top style="thin">
        <color indexed="59"/>
      </top>
      <bottom style="thin">
        <color indexed="59"/>
      </bottom>
      <diagonal/>
    </border>
    <border>
      <left style="thin">
        <color indexed="49"/>
      </left>
      <right style="thin">
        <color indexed="49"/>
      </right>
      <top style="thin">
        <color indexed="49"/>
      </top>
      <bottom style="thin">
        <color indexed="49"/>
      </bottom>
      <diagonal/>
    </border>
    <border>
      <left style="thin">
        <color indexed="58"/>
      </left>
      <right style="thin">
        <color indexed="58"/>
      </right>
      <top style="thin">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4"/>
      </left>
      <right style="thin">
        <color indexed="55"/>
      </right>
      <top/>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double">
        <color indexed="8"/>
      </left>
      <right style="double">
        <color indexed="8"/>
      </right>
      <top style="double">
        <color indexed="8"/>
      </top>
      <bottom style="double">
        <color indexed="8"/>
      </bottom>
      <diagonal/>
    </border>
    <border>
      <left/>
      <right/>
      <top/>
      <bottom style="double">
        <color indexed="50"/>
      </bottom>
      <diagonal/>
    </border>
    <border>
      <left style="thin">
        <color indexed="16"/>
      </left>
      <right style="thin">
        <color indexed="16"/>
      </right>
      <top style="thin">
        <color indexed="16"/>
      </top>
      <bottom style="thin">
        <color indexed="16"/>
      </bottom>
      <diagonal/>
    </border>
    <border>
      <left style="thin">
        <color indexed="59"/>
      </left>
      <right style="thin">
        <color indexed="59"/>
      </right>
      <top style="thin">
        <color indexed="59"/>
      </top>
      <bottom style="thin">
        <color indexed="59"/>
      </bottom>
      <diagonal/>
    </border>
    <border>
      <left style="thin">
        <color indexed="58"/>
      </left>
      <right style="thin">
        <color indexed="58"/>
      </right>
      <top style="thin">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16"/>
      </left>
      <right style="thin">
        <color indexed="16"/>
      </right>
      <top style="thin">
        <color indexed="16"/>
      </top>
      <bottom style="thin">
        <color indexed="16"/>
      </bottom>
      <diagonal/>
    </border>
    <border>
      <left style="thin">
        <color indexed="59"/>
      </left>
      <right style="thin">
        <color indexed="59"/>
      </right>
      <top style="thin">
        <color indexed="59"/>
      </top>
      <bottom style="thin">
        <color indexed="59"/>
      </bottom>
      <diagonal/>
    </border>
    <border>
      <left style="thin">
        <color indexed="58"/>
      </left>
      <right style="thin">
        <color indexed="58"/>
      </right>
      <top style="thin">
        <color indexed="58"/>
      </top>
      <bottom style="thin">
        <color indexed="58"/>
      </bottom>
      <diagonal/>
    </border>
    <border>
      <left style="thin">
        <color indexed="18"/>
      </left>
      <right style="thin">
        <color indexed="18"/>
      </right>
      <top style="thin">
        <color indexed="18"/>
      </top>
      <bottom style="thin">
        <color indexed="18"/>
      </bottom>
      <diagonal/>
    </border>
    <border>
      <left/>
      <right/>
      <top style="thin">
        <color indexed="56"/>
      </top>
      <bottom style="double">
        <color indexed="56"/>
      </bottom>
      <diagonal/>
    </border>
    <border>
      <left style="thin">
        <color indexed="12"/>
      </left>
      <right style="thin">
        <color indexed="12"/>
      </right>
      <top style="thin">
        <color indexed="12"/>
      </top>
      <bottom style="thin">
        <color indexed="12"/>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6"/>
      </left>
      <right style="thin">
        <color indexed="16"/>
      </right>
      <top style="thin">
        <color indexed="16"/>
      </top>
      <bottom style="thin">
        <color indexed="16"/>
      </bottom>
      <diagonal/>
    </border>
    <border>
      <left style="thin">
        <color indexed="59"/>
      </left>
      <right style="thin">
        <color indexed="59"/>
      </right>
      <top style="thin">
        <color indexed="59"/>
      </top>
      <bottom style="thin">
        <color indexed="59"/>
      </bottom>
      <diagonal/>
    </border>
    <border>
      <left style="thin">
        <color indexed="58"/>
      </left>
      <right style="thin">
        <color indexed="58"/>
      </right>
      <top style="thin">
        <color indexed="58"/>
      </top>
      <bottom style="thin">
        <color indexed="58"/>
      </bottom>
      <diagonal/>
    </border>
    <border>
      <left style="thin">
        <color indexed="18"/>
      </left>
      <right style="thin">
        <color indexed="18"/>
      </right>
      <top style="thin">
        <color indexed="18"/>
      </top>
      <bottom style="thin">
        <color indexed="18"/>
      </bottom>
      <diagonal/>
    </border>
    <border>
      <left/>
      <right/>
      <top style="thin">
        <color indexed="56"/>
      </top>
      <bottom style="double">
        <color indexed="56"/>
      </bottom>
      <diagonal/>
    </border>
    <border>
      <left style="thin">
        <color indexed="12"/>
      </left>
      <right style="thin">
        <color indexed="12"/>
      </right>
      <top style="thin">
        <color indexed="12"/>
      </top>
      <bottom style="thin">
        <color indexed="12"/>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6"/>
      </left>
      <right style="thin">
        <color indexed="16"/>
      </right>
      <top style="thin">
        <color indexed="16"/>
      </top>
      <bottom style="thin">
        <color indexed="16"/>
      </bottom>
      <diagonal/>
    </border>
    <border>
      <left style="thin">
        <color indexed="59"/>
      </left>
      <right style="thin">
        <color indexed="59"/>
      </right>
      <top style="thin">
        <color indexed="59"/>
      </top>
      <bottom style="thin">
        <color indexed="59"/>
      </bottom>
      <diagonal/>
    </border>
    <border>
      <left style="thin">
        <color indexed="58"/>
      </left>
      <right style="thin">
        <color indexed="58"/>
      </right>
      <top style="thin">
        <color indexed="58"/>
      </top>
      <bottom style="thin">
        <color indexed="58"/>
      </bottom>
      <diagonal/>
    </border>
    <border>
      <left style="thin">
        <color indexed="18"/>
      </left>
      <right style="thin">
        <color indexed="18"/>
      </right>
      <top style="thin">
        <color indexed="18"/>
      </top>
      <bottom style="thin">
        <color indexed="18"/>
      </bottom>
      <diagonal/>
    </border>
    <border>
      <left/>
      <right/>
      <top style="thin">
        <color indexed="56"/>
      </top>
      <bottom style="double">
        <color indexed="56"/>
      </bottom>
      <diagonal/>
    </border>
    <border>
      <left style="thin">
        <color indexed="12"/>
      </left>
      <right style="thin">
        <color indexed="12"/>
      </right>
      <top style="thin">
        <color indexed="12"/>
      </top>
      <bottom style="thin">
        <color indexed="12"/>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uble">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4" tint="0.39997558519241921"/>
      </top>
      <bottom style="thin">
        <color theme="4" tint="0.39997558519241921"/>
      </bottom>
      <diagonal/>
    </border>
  </borders>
  <cellStyleXfs count="12075">
    <xf numFmtId="39" fontId="0" fillId="0" borderId="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59" fillId="24"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59" fillId="25"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59" fillId="2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59" fillId="27"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59" fillId="28"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59" fillId="2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59" fillId="30"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59" fillId="31"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59" fillId="32"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59" fillId="33"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59" fillId="34"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59" fillId="3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60" fillId="36"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60" fillId="37"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60" fillId="3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60" fillId="39"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60" fillId="40"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60" fillId="41"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60" fillId="42"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60" fillId="43"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60" fillId="44"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60" fillId="45"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60" fillId="46"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60" fillId="47"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61" fillId="48" borderId="0" applyNumberFormat="0" applyBorder="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62" fillId="49" borderId="25" applyNumberFormat="0" applyAlignment="0" applyProtection="0"/>
    <xf numFmtId="0" fontId="23" fillId="21" borderId="2" applyNumberFormat="0" applyAlignment="0" applyProtection="0"/>
    <xf numFmtId="0" fontId="23" fillId="21" borderId="2" applyNumberFormat="0" applyAlignment="0" applyProtection="0"/>
    <xf numFmtId="0" fontId="23" fillId="21" borderId="2" applyNumberFormat="0" applyAlignment="0" applyProtection="0"/>
    <xf numFmtId="0" fontId="63" fillId="50"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47" fillId="0" borderId="0" applyFont="0" applyFill="0" applyBorder="0" applyAlignment="0" applyProtection="0"/>
    <xf numFmtId="43" fontId="13" fillId="0" borderId="0" applyFont="0" applyFill="0" applyBorder="0" applyAlignment="0" applyProtection="0"/>
    <xf numFmtId="43" fontId="55" fillId="0" borderId="0" applyFont="0" applyFill="0" applyBorder="0" applyAlignment="0" applyProtection="0"/>
    <xf numFmtId="43" fontId="49" fillId="0" borderId="0" applyFont="0" applyFill="0" applyBorder="0" applyAlignment="0" applyProtection="0"/>
    <xf numFmtId="43" fontId="30" fillId="0" borderId="0" applyFont="0" applyFill="0" applyBorder="0" applyAlignment="0" applyProtection="0"/>
    <xf numFmtId="43" fontId="13" fillId="0" borderId="0" applyFont="0" applyFill="0" applyBorder="0" applyAlignment="0" applyProtection="0"/>
    <xf numFmtId="43" fontId="50" fillId="0" borderId="0" applyFont="0" applyFill="0" applyBorder="0" applyAlignment="0" applyProtection="0"/>
    <xf numFmtId="43" fontId="55" fillId="0" borderId="0" applyFont="0" applyFill="0" applyBorder="0" applyAlignment="0" applyProtection="0"/>
    <xf numFmtId="43" fontId="30"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3" fillId="0" borderId="0" applyFont="0" applyFill="0" applyBorder="0" applyAlignment="0" applyProtection="0"/>
    <xf numFmtId="43" fontId="30"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30" fillId="0" borderId="0" applyFont="0" applyFill="0" applyBorder="0" applyAlignment="0" applyProtection="0"/>
    <xf numFmtId="43" fontId="13" fillId="0" borderId="0" applyFont="0" applyFill="0" applyBorder="0" applyAlignment="0" applyProtection="0"/>
    <xf numFmtId="43" fontId="30"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7" fontId="11" fillId="0" borderId="0" applyFill="0" applyBorder="0" applyAlignment="0" applyProtection="0"/>
    <xf numFmtId="44" fontId="43" fillId="0" borderId="0" applyFont="0" applyFill="0" applyBorder="0" applyAlignment="0" applyProtection="0"/>
    <xf numFmtId="44" fontId="49" fillId="0" borderId="0" applyFont="0" applyFill="0" applyBorder="0" applyAlignment="0" applyProtection="0"/>
    <xf numFmtId="44" fontId="30" fillId="0" borderId="0" applyFont="0" applyFill="0" applyBorder="0" applyAlignment="0" applyProtection="0"/>
    <xf numFmtId="44" fontId="13" fillId="0" borderId="0" applyFont="0" applyFill="0" applyBorder="0" applyAlignment="0" applyProtection="0"/>
    <xf numFmtId="44" fontId="30" fillId="0" borderId="0" applyFont="0" applyFill="0" applyBorder="0" applyAlignment="0" applyProtection="0"/>
    <xf numFmtId="44" fontId="13" fillId="0" borderId="0" applyFont="0" applyFill="0" applyBorder="0" applyAlignment="0" applyProtection="0"/>
    <xf numFmtId="44" fontId="30" fillId="0" borderId="0" applyFont="0" applyFill="0" applyBorder="0" applyAlignment="0" applyProtection="0"/>
    <xf numFmtId="44" fontId="13" fillId="0" borderId="0" applyFont="0" applyFill="0" applyBorder="0" applyAlignment="0" applyProtection="0"/>
    <xf numFmtId="44" fontId="30" fillId="0" borderId="0" applyFont="0" applyFill="0" applyBorder="0" applyAlignment="0" applyProtection="0"/>
    <xf numFmtId="44" fontId="13" fillId="0" borderId="0" applyFont="0" applyFill="0" applyBorder="0" applyAlignment="0" applyProtection="0"/>
    <xf numFmtId="44" fontId="30" fillId="0" borderId="0" applyFont="0" applyFill="0" applyBorder="0" applyAlignment="0" applyProtection="0"/>
    <xf numFmtId="44" fontId="13" fillId="0" borderId="0" applyFont="0" applyFill="0" applyBorder="0" applyAlignment="0" applyProtection="0"/>
    <xf numFmtId="44" fontId="3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1" fillId="0" borderId="0" applyFont="0" applyFill="0" applyBorder="0" applyAlignment="0" applyProtection="0"/>
    <xf numFmtId="5" fontId="11" fillId="0" borderId="0" applyFill="0" applyBorder="0" applyAlignment="0" applyProtection="0"/>
    <xf numFmtId="167" fontId="11" fillId="0" borderId="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4" fillId="0" borderId="0" applyNumberFormat="0" applyFill="0" applyBorder="0" applyAlignment="0" applyProtection="0"/>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2" fontId="11" fillId="0" borderId="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65" fillId="51" borderId="0" applyNumberFormat="0" applyBorder="0" applyAlignment="0" applyProtection="0"/>
    <xf numFmtId="0" fontId="10" fillId="0" borderId="0" applyNumberFormat="0" applyFill="0" applyBorder="0" applyProtection="0">
      <alignment horizontal="center"/>
    </xf>
    <xf numFmtId="0" fontId="38" fillId="0" borderId="3" applyNumberFormat="0" applyFill="0" applyAlignment="0" applyProtection="0"/>
    <xf numFmtId="0" fontId="38" fillId="0" borderId="3" applyNumberFormat="0" applyFill="0" applyAlignment="0" applyProtection="0"/>
    <xf numFmtId="0" fontId="15" fillId="0" borderId="0" applyNumberFormat="0" applyFill="0" applyBorder="0" applyProtection="0">
      <alignment horizontal="center"/>
    </xf>
    <xf numFmtId="0" fontId="66" fillId="0" borderId="27" applyNumberFormat="0" applyFill="0" applyAlignment="0" applyProtection="0"/>
    <xf numFmtId="0" fontId="16" fillId="0" borderId="0" applyNumberFormat="0" applyFill="0" applyBorder="0" applyAlignment="0" applyProtection="0"/>
    <xf numFmtId="0" fontId="39" fillId="0" borderId="4" applyNumberFormat="0" applyFill="0" applyAlignment="0" applyProtection="0"/>
    <xf numFmtId="0" fontId="39" fillId="0" borderId="4" applyNumberFormat="0" applyFill="0" applyAlignment="0" applyProtection="0"/>
    <xf numFmtId="0" fontId="67" fillId="0" borderId="28"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68" fillId="0" borderId="2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8" fillId="0" borderId="0" applyNumberFormat="0" applyFill="0" applyBorder="0" applyAlignment="0" applyProtection="0"/>
    <xf numFmtId="170" fontId="13" fillId="0" borderId="6" applyFill="0" applyBorder="0">
      <alignment horizontal="right"/>
    </xf>
    <xf numFmtId="170" fontId="13" fillId="0" borderId="6" applyFill="0" applyBorder="0">
      <alignment horizontal="right"/>
    </xf>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69" fillId="52" borderId="25" applyNumberFormat="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70" fillId="0" borderId="30" applyNumberFormat="0" applyFill="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71" fillId="53" borderId="0" applyNumberFormat="0" applyBorder="0" applyAlignment="0" applyProtection="0"/>
    <xf numFmtId="0" fontId="14"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30"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59"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30"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72"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19" fillId="0" borderId="0"/>
    <xf numFmtId="0" fontId="59" fillId="0" borderId="0"/>
    <xf numFmtId="0" fontId="19" fillId="0" borderId="0"/>
    <xf numFmtId="0" fontId="59" fillId="0" borderId="0"/>
    <xf numFmtId="0" fontId="73" fillId="0" borderId="0"/>
    <xf numFmtId="0" fontId="43" fillId="0" borderId="0"/>
    <xf numFmtId="0" fontId="73" fillId="0" borderId="0"/>
    <xf numFmtId="0" fontId="13" fillId="0" borderId="0">
      <alignment wrapText="1"/>
    </xf>
    <xf numFmtId="0" fontId="13" fillId="0" borderId="0"/>
    <xf numFmtId="0" fontId="18" fillId="0" borderId="0"/>
    <xf numFmtId="0" fontId="74" fillId="0" borderId="0"/>
    <xf numFmtId="0" fontId="18" fillId="0" borderId="0"/>
    <xf numFmtId="0" fontId="73" fillId="0" borderId="0"/>
    <xf numFmtId="0" fontId="13" fillId="0" borderId="0">
      <alignment wrapText="1"/>
    </xf>
    <xf numFmtId="0" fontId="73" fillId="0" borderId="0"/>
    <xf numFmtId="0" fontId="18" fillId="0" borderId="0"/>
    <xf numFmtId="0" fontId="73" fillId="0" borderId="0"/>
    <xf numFmtId="0" fontId="73" fillId="0" borderId="0"/>
    <xf numFmtId="0" fontId="18" fillId="0" borderId="0"/>
    <xf numFmtId="0" fontId="18" fillId="0" borderId="0"/>
    <xf numFmtId="0" fontId="14" fillId="0" borderId="0"/>
    <xf numFmtId="0" fontId="18" fillId="0" borderId="0"/>
    <xf numFmtId="0" fontId="59" fillId="0" borderId="0"/>
    <xf numFmtId="0" fontId="18" fillId="0" borderId="0"/>
    <xf numFmtId="0" fontId="13" fillId="0" borderId="0">
      <alignment wrapText="1"/>
    </xf>
    <xf numFmtId="0" fontId="18" fillId="0" borderId="0"/>
    <xf numFmtId="0" fontId="18" fillId="0" borderId="0"/>
    <xf numFmtId="0" fontId="18" fillId="0" borderId="0"/>
    <xf numFmtId="0" fontId="18" fillId="0" borderId="0"/>
    <xf numFmtId="0" fontId="73" fillId="0" borderId="0"/>
    <xf numFmtId="0" fontId="73" fillId="0" borderId="0"/>
    <xf numFmtId="0" fontId="73" fillId="0" borderId="0"/>
    <xf numFmtId="0" fontId="73" fillId="0" borderId="0"/>
    <xf numFmtId="0" fontId="73" fillId="0" borderId="0"/>
    <xf numFmtId="0" fontId="73" fillId="0" borderId="0"/>
    <xf numFmtId="0" fontId="30" fillId="0" borderId="0"/>
    <xf numFmtId="0" fontId="13" fillId="0" borderId="0"/>
    <xf numFmtId="0" fontId="59"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4" fillId="0" borderId="0"/>
    <xf numFmtId="0" fontId="74" fillId="0" borderId="0"/>
    <xf numFmtId="0" fontId="30" fillId="0" borderId="0"/>
    <xf numFmtId="0" fontId="37" fillId="0" borderId="0"/>
    <xf numFmtId="0" fontId="59" fillId="0" borderId="0"/>
    <xf numFmtId="0" fontId="13" fillId="0" borderId="0"/>
    <xf numFmtId="0" fontId="19" fillId="0" borderId="0"/>
    <xf numFmtId="0" fontId="30" fillId="0" borderId="0"/>
    <xf numFmtId="0" fontId="18" fillId="0" borderId="0"/>
    <xf numFmtId="0" fontId="13" fillId="0" borderId="0"/>
    <xf numFmtId="0" fontId="30" fillId="0" borderId="0"/>
    <xf numFmtId="0" fontId="13" fillId="0" borderId="0"/>
    <xf numFmtId="0" fontId="59"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18"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19" fillId="0" borderId="0"/>
    <xf numFmtId="0" fontId="5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5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30"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59"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19" fillId="0" borderId="0"/>
    <xf numFmtId="0" fontId="59" fillId="0" borderId="0"/>
    <xf numFmtId="0" fontId="19" fillId="0" borderId="0"/>
    <xf numFmtId="0" fontId="59" fillId="0" borderId="0"/>
    <xf numFmtId="0" fontId="19"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19" fillId="0" borderId="0"/>
    <xf numFmtId="0" fontId="5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5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30"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59"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19" fillId="0" borderId="0"/>
    <xf numFmtId="0" fontId="59" fillId="0" borderId="0"/>
    <xf numFmtId="0" fontId="19" fillId="0" borderId="0"/>
    <xf numFmtId="0" fontId="59" fillId="0" borderId="0"/>
    <xf numFmtId="0" fontId="19" fillId="0" borderId="0"/>
    <xf numFmtId="0" fontId="30" fillId="0" borderId="0"/>
    <xf numFmtId="0" fontId="13" fillId="0" borderId="0"/>
    <xf numFmtId="0" fontId="18"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59"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30" fillId="0" borderId="0"/>
    <xf numFmtId="0" fontId="13" fillId="0" borderId="0"/>
    <xf numFmtId="0" fontId="18"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18" fillId="0" borderId="0"/>
    <xf numFmtId="0" fontId="18" fillId="0" borderId="0"/>
    <xf numFmtId="0" fontId="30"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0" fillId="0" borderId="0"/>
    <xf numFmtId="0" fontId="13" fillId="0" borderId="0"/>
    <xf numFmtId="0" fontId="34" fillId="0" borderId="0"/>
    <xf numFmtId="0" fontId="34" fillId="0" borderId="0"/>
    <xf numFmtId="0" fontId="13" fillId="0" borderId="0"/>
    <xf numFmtId="0" fontId="30" fillId="0" borderId="0"/>
    <xf numFmtId="0" fontId="13" fillId="0" borderId="0"/>
    <xf numFmtId="0" fontId="34" fillId="0" borderId="0"/>
    <xf numFmtId="0" fontId="34" fillId="0" borderId="0"/>
    <xf numFmtId="0" fontId="34" fillId="0" borderId="0"/>
    <xf numFmtId="0" fontId="34" fillId="0" borderId="0"/>
    <xf numFmtId="0" fontId="34" fillId="0" borderId="0"/>
    <xf numFmtId="0" fontId="30" fillId="0" borderId="0"/>
    <xf numFmtId="0" fontId="13" fillId="0" borderId="0"/>
    <xf numFmtId="0" fontId="30" fillId="0" borderId="0"/>
    <xf numFmtId="0" fontId="13" fillId="0" borderId="0"/>
    <xf numFmtId="0" fontId="34" fillId="0" borderId="0"/>
    <xf numFmtId="0" fontId="13" fillId="0" borderId="0">
      <alignment wrapText="1"/>
    </xf>
    <xf numFmtId="0" fontId="59" fillId="0" borderId="0"/>
    <xf numFmtId="0" fontId="34" fillId="0" borderId="0"/>
    <xf numFmtId="0" fontId="72" fillId="0" borderId="0"/>
    <xf numFmtId="0" fontId="34" fillId="0" borderId="0"/>
    <xf numFmtId="0" fontId="34" fillId="0" borderId="0"/>
    <xf numFmtId="0" fontId="34" fillId="0" borderId="0"/>
    <xf numFmtId="0" fontId="34" fillId="0" borderId="0"/>
    <xf numFmtId="0" fontId="34" fillId="0" borderId="0"/>
    <xf numFmtId="0" fontId="34" fillId="0" borderId="0"/>
    <xf numFmtId="0" fontId="30" fillId="0" borderId="0"/>
    <xf numFmtId="0" fontId="30"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0" fillId="0" borderId="0"/>
    <xf numFmtId="0" fontId="30"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3" fillId="0" borderId="0"/>
    <xf numFmtId="0" fontId="30" fillId="0" borderId="0"/>
    <xf numFmtId="0" fontId="19" fillId="0" borderId="0"/>
    <xf numFmtId="0" fontId="30" fillId="0" borderId="0"/>
    <xf numFmtId="0" fontId="13" fillId="0" borderId="0"/>
    <xf numFmtId="0" fontId="19" fillId="0" borderId="0"/>
    <xf numFmtId="0" fontId="59" fillId="0" borderId="0"/>
    <xf numFmtId="0" fontId="59" fillId="0" borderId="0"/>
    <xf numFmtId="0" fontId="13" fillId="0" borderId="0"/>
    <xf numFmtId="0" fontId="30" fillId="0" borderId="0"/>
    <xf numFmtId="0" fontId="13" fillId="0" borderId="0"/>
    <xf numFmtId="0" fontId="30" fillId="0" borderId="0"/>
    <xf numFmtId="0" fontId="13" fillId="0" borderId="0"/>
    <xf numFmtId="0" fontId="30"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13" fillId="0" borderId="0"/>
    <xf numFmtId="0" fontId="34"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30" fillId="0" borderId="0"/>
    <xf numFmtId="0" fontId="13"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5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30"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59"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19" fillId="0" borderId="0"/>
    <xf numFmtId="0" fontId="59" fillId="0" borderId="0"/>
    <xf numFmtId="0" fontId="19" fillId="0" borderId="0"/>
    <xf numFmtId="0" fontId="59" fillId="0" borderId="0"/>
    <xf numFmtId="0" fontId="19"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19" fillId="0" borderId="0"/>
    <xf numFmtId="0" fontId="5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5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30"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59"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19" fillId="0" borderId="0"/>
    <xf numFmtId="0" fontId="59" fillId="0" borderId="0"/>
    <xf numFmtId="0" fontId="19" fillId="0" borderId="0"/>
    <xf numFmtId="0" fontId="59" fillId="0" borderId="0"/>
    <xf numFmtId="0" fontId="19"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5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30"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59"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19" fillId="0" borderId="0"/>
    <xf numFmtId="0" fontId="59" fillId="0" borderId="0"/>
    <xf numFmtId="0" fontId="19" fillId="0" borderId="0"/>
    <xf numFmtId="0" fontId="59" fillId="0" borderId="0"/>
    <xf numFmtId="0" fontId="19" fillId="0" borderId="0"/>
    <xf numFmtId="0" fontId="30"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13" fillId="0" borderId="0"/>
    <xf numFmtId="0" fontId="30"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13" fillId="0" borderId="0"/>
    <xf numFmtId="0" fontId="1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30"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59"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30" fillId="0" borderId="0"/>
    <xf numFmtId="0" fontId="13"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19" fillId="0" borderId="0"/>
    <xf numFmtId="0" fontId="59"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19" fillId="0" borderId="0"/>
    <xf numFmtId="0" fontId="59" fillId="0" borderId="0"/>
    <xf numFmtId="0" fontId="19" fillId="0" borderId="0"/>
    <xf numFmtId="0" fontId="59" fillId="0" borderId="0"/>
    <xf numFmtId="0" fontId="19" fillId="0" borderId="0"/>
    <xf numFmtId="0" fontId="19" fillId="0" borderId="0"/>
    <xf numFmtId="0" fontId="30" fillId="0" borderId="0"/>
    <xf numFmtId="0" fontId="13" fillId="0" borderId="0"/>
    <xf numFmtId="0" fontId="18" fillId="0" borderId="0"/>
    <xf numFmtId="0" fontId="18" fillId="0" borderId="0"/>
    <xf numFmtId="0" fontId="13" fillId="0" borderId="0"/>
    <xf numFmtId="0" fontId="19" fillId="0" borderId="0"/>
    <xf numFmtId="0" fontId="18" fillId="0" borderId="0"/>
    <xf numFmtId="0" fontId="18" fillId="0" borderId="0"/>
    <xf numFmtId="0" fontId="18" fillId="0" borderId="0"/>
    <xf numFmtId="0" fontId="18" fillId="0" borderId="0"/>
    <xf numFmtId="0" fontId="13" fillId="0" borderId="0"/>
    <xf numFmtId="0" fontId="19" fillId="0" borderId="0"/>
    <xf numFmtId="0" fontId="30" fillId="0" borderId="0"/>
    <xf numFmtId="0" fontId="13" fillId="0" borderId="0"/>
    <xf numFmtId="0" fontId="18" fillId="0" borderId="0"/>
    <xf numFmtId="0" fontId="18" fillId="0" borderId="0"/>
    <xf numFmtId="0" fontId="18" fillId="0" borderId="0"/>
    <xf numFmtId="0" fontId="18" fillId="0" borderId="0"/>
    <xf numFmtId="0" fontId="13" fillId="0" borderId="0">
      <alignment wrapText="1"/>
    </xf>
    <xf numFmtId="0" fontId="30"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13" fillId="0" borderId="0"/>
    <xf numFmtId="0" fontId="59" fillId="0" borderId="0"/>
    <xf numFmtId="0" fontId="19" fillId="0" borderId="0"/>
    <xf numFmtId="0" fontId="30" fillId="0" borderId="0"/>
    <xf numFmtId="0" fontId="13" fillId="0" borderId="0"/>
    <xf numFmtId="0" fontId="18" fillId="0" borderId="0"/>
    <xf numFmtId="0" fontId="18" fillId="0" borderId="0"/>
    <xf numFmtId="0" fontId="18" fillId="0" borderId="0"/>
    <xf numFmtId="0" fontId="18" fillId="0" borderId="0"/>
    <xf numFmtId="0" fontId="19" fillId="0" borderId="0"/>
    <xf numFmtId="0" fontId="30" fillId="0" borderId="0"/>
    <xf numFmtId="0" fontId="13" fillId="0" borderId="0"/>
    <xf numFmtId="0" fontId="18" fillId="0" borderId="0"/>
    <xf numFmtId="0" fontId="18" fillId="0" borderId="0"/>
    <xf numFmtId="0" fontId="18" fillId="0" borderId="0"/>
    <xf numFmtId="0" fontId="18" fillId="0" borderId="0"/>
    <xf numFmtId="0" fontId="30" fillId="0" borderId="0"/>
    <xf numFmtId="0" fontId="13"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30"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59"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13" fillId="0" borderId="0"/>
    <xf numFmtId="0" fontId="74"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9"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4" fillId="0" borderId="0"/>
    <xf numFmtId="0" fontId="18" fillId="0" borderId="0"/>
    <xf numFmtId="0" fontId="74" fillId="0" borderId="0"/>
    <xf numFmtId="0" fontId="30" fillId="0" borderId="0"/>
    <xf numFmtId="0" fontId="13" fillId="0" borderId="0"/>
    <xf numFmtId="0" fontId="30" fillId="0" borderId="0"/>
    <xf numFmtId="0" fontId="30" fillId="0" borderId="0"/>
    <xf numFmtId="0" fontId="13"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59" fillId="0" borderId="0"/>
    <xf numFmtId="0" fontId="18" fillId="0" borderId="0"/>
    <xf numFmtId="0" fontId="18" fillId="0" borderId="0"/>
    <xf numFmtId="0" fontId="19" fillId="0" borderId="0"/>
    <xf numFmtId="0" fontId="18" fillId="0" borderId="0"/>
    <xf numFmtId="0" fontId="18" fillId="0" borderId="0"/>
    <xf numFmtId="0" fontId="18" fillId="0" borderId="0"/>
    <xf numFmtId="0" fontId="43" fillId="0" borderId="0"/>
    <xf numFmtId="0" fontId="18" fillId="0" borderId="0"/>
    <xf numFmtId="0" fontId="19" fillId="0" borderId="0"/>
    <xf numFmtId="0" fontId="13" fillId="0" borderId="0">
      <alignment wrapText="1"/>
    </xf>
    <xf numFmtId="0" fontId="43" fillId="0" borderId="0"/>
    <xf numFmtId="0" fontId="13" fillId="0" borderId="0">
      <alignment wrapText="1"/>
    </xf>
    <xf numFmtId="0" fontId="19" fillId="0" borderId="0"/>
    <xf numFmtId="0" fontId="13" fillId="0" borderId="0">
      <alignment wrapText="1"/>
    </xf>
    <xf numFmtId="0" fontId="43" fillId="0" borderId="0"/>
    <xf numFmtId="0" fontId="13" fillId="0" borderId="0">
      <alignment wrapText="1"/>
    </xf>
    <xf numFmtId="0" fontId="19" fillId="0" borderId="0"/>
    <xf numFmtId="0" fontId="13" fillId="0" borderId="0">
      <alignment wrapText="1"/>
    </xf>
    <xf numFmtId="0" fontId="43" fillId="0" borderId="0"/>
    <xf numFmtId="0" fontId="13" fillId="0" borderId="0">
      <alignment wrapText="1"/>
    </xf>
    <xf numFmtId="0" fontId="19" fillId="0" borderId="0"/>
    <xf numFmtId="0" fontId="13" fillId="0" borderId="0">
      <alignment wrapText="1"/>
    </xf>
    <xf numFmtId="0" fontId="43" fillId="0" borderId="0"/>
    <xf numFmtId="0" fontId="13" fillId="0" borderId="0">
      <alignment wrapText="1"/>
    </xf>
    <xf numFmtId="0" fontId="19" fillId="0" borderId="0"/>
    <xf numFmtId="0" fontId="13" fillId="0" borderId="0">
      <alignment wrapText="1"/>
    </xf>
    <xf numFmtId="0" fontId="43" fillId="0" borderId="0"/>
    <xf numFmtId="0" fontId="13" fillId="0" borderId="0">
      <alignment wrapText="1"/>
    </xf>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30" fillId="0" borderId="0"/>
    <xf numFmtId="0" fontId="30" fillId="0" borderId="0"/>
    <xf numFmtId="0" fontId="13" fillId="0" borderId="0"/>
    <xf numFmtId="0" fontId="13" fillId="0" borderId="0"/>
    <xf numFmtId="0" fontId="59"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30" fillId="0" borderId="0"/>
    <xf numFmtId="0" fontId="30" fillId="0" borderId="0"/>
    <xf numFmtId="0" fontId="13" fillId="0" borderId="0"/>
    <xf numFmtId="0" fontId="13" fillId="0" borderId="0"/>
    <xf numFmtId="0" fontId="59"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30" fillId="0" borderId="0"/>
    <xf numFmtId="0" fontId="30" fillId="0" borderId="0"/>
    <xf numFmtId="0" fontId="13" fillId="0" borderId="0"/>
    <xf numFmtId="0" fontId="13" fillId="0" borderId="0"/>
    <xf numFmtId="0" fontId="59" fillId="0" borderId="0"/>
    <xf numFmtId="0" fontId="19" fillId="0" borderId="0"/>
    <xf numFmtId="0" fontId="18" fillId="0" borderId="0"/>
    <xf numFmtId="0" fontId="19" fillId="0" borderId="0"/>
    <xf numFmtId="0" fontId="18" fillId="0" borderId="0"/>
    <xf numFmtId="0" fontId="19" fillId="0" borderId="0"/>
    <xf numFmtId="0" fontId="18" fillId="0" borderId="0"/>
    <xf numFmtId="0" fontId="19" fillId="0" borderId="0"/>
    <xf numFmtId="0" fontId="18" fillId="0" borderId="0"/>
    <xf numFmtId="0" fontId="19" fillId="0" borderId="0"/>
    <xf numFmtId="0" fontId="7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9" fillId="0" borderId="0"/>
    <xf numFmtId="0" fontId="43" fillId="0" borderId="0"/>
    <xf numFmtId="0" fontId="1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0" fillId="0" borderId="0"/>
    <xf numFmtId="0" fontId="13" fillId="0" borderId="0"/>
    <xf numFmtId="0" fontId="5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0" fillId="0" borderId="0"/>
    <xf numFmtId="0" fontId="13" fillId="0" borderId="0"/>
    <xf numFmtId="0" fontId="13" fillId="0" borderId="0">
      <alignment wrapText="1"/>
    </xf>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74" fillId="0" borderId="0"/>
    <xf numFmtId="0" fontId="30" fillId="0" borderId="0"/>
    <xf numFmtId="0" fontId="13" fillId="0" borderId="0"/>
    <xf numFmtId="0" fontId="30" fillId="0" borderId="0"/>
    <xf numFmtId="0" fontId="13" fillId="0" borderId="0"/>
    <xf numFmtId="0" fontId="30" fillId="0" borderId="0"/>
    <xf numFmtId="0" fontId="13" fillId="0" borderId="0"/>
    <xf numFmtId="0" fontId="30" fillId="0" borderId="0"/>
    <xf numFmtId="0" fontId="13" fillId="0" borderId="0"/>
    <xf numFmtId="0" fontId="34" fillId="0" borderId="0"/>
    <xf numFmtId="0" fontId="34" fillId="0" borderId="0"/>
    <xf numFmtId="0" fontId="19" fillId="0" borderId="0"/>
    <xf numFmtId="0" fontId="43" fillId="0" borderId="0"/>
    <xf numFmtId="0" fontId="19" fillId="0" borderId="0"/>
    <xf numFmtId="0" fontId="43" fillId="0" borderId="0"/>
    <xf numFmtId="0" fontId="13" fillId="0" borderId="0"/>
    <xf numFmtId="0" fontId="43" fillId="0" borderId="0"/>
    <xf numFmtId="0" fontId="13" fillId="0" borderId="0"/>
    <xf numFmtId="39" fontId="12" fillId="0" borderId="0"/>
    <xf numFmtId="0" fontId="43" fillId="0" borderId="0"/>
    <xf numFmtId="0" fontId="13" fillId="0" borderId="0"/>
    <xf numFmtId="39" fontId="12" fillId="0" borderId="0"/>
    <xf numFmtId="0" fontId="43" fillId="0" borderId="0"/>
    <xf numFmtId="39" fontId="12" fillId="0" borderId="0"/>
    <xf numFmtId="0" fontId="43" fillId="0" borderId="0"/>
    <xf numFmtId="39" fontId="12" fillId="0" borderId="0"/>
    <xf numFmtId="0" fontId="43" fillId="0" borderId="0"/>
    <xf numFmtId="0" fontId="73" fillId="0" borderId="0"/>
    <xf numFmtId="0" fontId="43" fillId="0" borderId="0"/>
    <xf numFmtId="0" fontId="73" fillId="0" borderId="0"/>
    <xf numFmtId="0" fontId="43" fillId="0" borderId="0"/>
    <xf numFmtId="0" fontId="73" fillId="0" borderId="0"/>
    <xf numFmtId="0" fontId="43" fillId="0" borderId="0"/>
    <xf numFmtId="0" fontId="30"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52" fillId="54" borderId="31"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19" fillId="54" borderId="31" applyNumberFormat="0" applyFont="0" applyAlignment="0" applyProtection="0"/>
    <xf numFmtId="0" fontId="52"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52" fillId="54" borderId="31"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19" fillId="54" borderId="31" applyNumberFormat="0" applyFont="0" applyAlignment="0" applyProtection="0"/>
    <xf numFmtId="0" fontId="52"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52" fillId="54" borderId="31"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19" fillId="54" borderId="31" applyNumberFormat="0" applyFont="0" applyAlignment="0" applyProtection="0"/>
    <xf numFmtId="0" fontId="52"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52" fillId="54" borderId="31"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19" fillId="54" borderId="31" applyNumberFormat="0" applyFont="0" applyAlignment="0" applyProtection="0"/>
    <xf numFmtId="0" fontId="52"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52" fillId="54" borderId="31"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19" fillId="54" borderId="31" applyNumberFormat="0" applyFont="0" applyAlignment="0" applyProtection="0"/>
    <xf numFmtId="0" fontId="52"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52" fillId="54" borderId="31"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19" fillId="54" borderId="31" applyNumberFormat="0" applyFont="0" applyAlignment="0" applyProtection="0"/>
    <xf numFmtId="0" fontId="52"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52" fillId="54" borderId="31"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19" fillId="54" borderId="31" applyNumberFormat="0" applyFont="0" applyAlignment="0" applyProtection="0"/>
    <xf numFmtId="0" fontId="52" fillId="54" borderId="31" applyNumberFormat="0" applyFont="0" applyAlignment="0" applyProtection="0"/>
    <xf numFmtId="0" fontId="13"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19" fillId="54" borderId="31" applyNumberFormat="0" applyFont="0" applyAlignment="0" applyProtection="0"/>
    <xf numFmtId="0" fontId="52" fillId="54" borderId="31" applyNumberFormat="0" applyFont="0" applyAlignment="0" applyProtection="0"/>
    <xf numFmtId="0" fontId="13" fillId="23" borderId="8"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52"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19" fillId="54" borderId="31" applyNumberFormat="0" applyFont="0" applyAlignment="0" applyProtection="0"/>
    <xf numFmtId="0" fontId="52" fillId="54" borderId="31"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13" fillId="23" borderId="8" applyNumberFormat="0" applyFont="0" applyAlignment="0" applyProtection="0"/>
    <xf numFmtId="0" fontId="52"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52" fillId="54" borderId="31"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19" fillId="54" borderId="31" applyNumberFormat="0" applyFont="0" applyAlignment="0" applyProtection="0"/>
    <xf numFmtId="0" fontId="52"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52" fillId="54" borderId="31"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19" fillId="54" borderId="31" applyNumberFormat="0" applyFont="0" applyAlignment="0" applyProtection="0"/>
    <xf numFmtId="0" fontId="52"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52" fillId="54" borderId="31"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19" fillId="54" borderId="31" applyNumberFormat="0" applyFont="0" applyAlignment="0" applyProtection="0"/>
    <xf numFmtId="0" fontId="52"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52" fillId="54" borderId="31"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19" fillId="54" borderId="31" applyNumberFormat="0" applyFont="0" applyAlignment="0" applyProtection="0"/>
    <xf numFmtId="0" fontId="52"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52" fillId="54" borderId="31"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19" fillId="54" borderId="31" applyNumberFormat="0" applyFont="0" applyAlignment="0" applyProtection="0"/>
    <xf numFmtId="0" fontId="52"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52" fillId="54" borderId="31" applyNumberFormat="0" applyFont="0" applyAlignment="0" applyProtection="0"/>
    <xf numFmtId="0" fontId="42" fillId="54" borderId="31" applyNumberFormat="0" applyFont="0" applyAlignment="0" applyProtection="0"/>
    <xf numFmtId="0" fontId="48" fillId="54" borderId="31" applyNumberFormat="0" applyFont="0" applyAlignment="0" applyProtection="0"/>
    <xf numFmtId="0" fontId="19" fillId="54" borderId="31" applyNumberFormat="0" applyFont="0" applyAlignment="0" applyProtection="0"/>
    <xf numFmtId="0" fontId="52" fillId="54" borderId="31" applyNumberFormat="0" applyFont="0" applyAlignment="0" applyProtection="0"/>
    <xf numFmtId="0" fontId="36" fillId="0" borderId="0" applyNumberFormat="0" applyFill="0" applyBorder="0" applyAlignment="0" applyProtection="0"/>
    <xf numFmtId="171" fontId="30" fillId="0" borderId="0" applyFont="0" applyFill="0" applyBorder="0" applyAlignment="0" applyProtection="0"/>
    <xf numFmtId="171" fontId="13" fillId="0" borderId="0" applyFont="0" applyFill="0" applyBorder="0" applyAlignment="0" applyProtection="0"/>
    <xf numFmtId="0" fontId="31" fillId="20" borderId="9" applyNumberFormat="0" applyAlignment="0" applyProtection="0"/>
    <xf numFmtId="0" fontId="31" fillId="20" borderId="9" applyNumberFormat="0" applyAlignment="0" applyProtection="0"/>
    <xf numFmtId="0" fontId="31" fillId="20" borderId="9" applyNumberFormat="0" applyAlignment="0" applyProtection="0"/>
    <xf numFmtId="0" fontId="75" fillId="49" borderId="32" applyNumberFormat="0" applyAlignment="0" applyProtection="0"/>
    <xf numFmtId="9" fontId="11" fillId="0" borderId="0" applyFont="0" applyFill="0" applyBorder="0" applyAlignment="0" applyProtection="0"/>
    <xf numFmtId="9" fontId="4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47" fillId="0" borderId="0" applyFont="0" applyFill="0" applyBorder="0" applyAlignment="0" applyProtection="0"/>
    <xf numFmtId="9" fontId="55" fillId="0" borderId="0" applyFont="0" applyFill="0" applyBorder="0" applyAlignment="0" applyProtection="0"/>
    <xf numFmtId="9" fontId="5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0" fillId="0" borderId="0" applyFont="0" applyFill="0" applyBorder="0" applyAlignment="0" applyProtection="0"/>
    <xf numFmtId="9" fontId="55" fillId="0" borderId="0" applyFont="0" applyFill="0" applyBorder="0" applyAlignment="0" applyProtection="0"/>
    <xf numFmtId="9" fontId="3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0" fillId="0" borderId="0" applyFont="0" applyFill="0" applyBorder="0" applyAlignment="0" applyProtection="0"/>
    <xf numFmtId="9" fontId="13" fillId="0" borderId="0" applyFont="0" applyFill="0" applyBorder="0" applyAlignment="0" applyProtection="0"/>
    <xf numFmtId="9" fontId="30"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30"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3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2" fontId="15" fillId="0" borderId="0"/>
    <xf numFmtId="2" fontId="15" fillId="0" borderId="0"/>
    <xf numFmtId="2" fontId="11"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76" fillId="0" borderId="0" applyNumberFormat="0" applyFill="0" applyBorder="0" applyAlignment="0" applyProtection="0"/>
    <xf numFmtId="0" fontId="11" fillId="0" borderId="10"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77" fillId="0" borderId="33"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78" fillId="0" borderId="0" applyNumberForma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8" fillId="0" borderId="0"/>
    <xf numFmtId="0" fontId="18" fillId="0" borderId="0"/>
    <xf numFmtId="179" fontId="132" fillId="56" borderId="37" applyNumberFormat="0">
      <alignment horizontal="center"/>
    </xf>
    <xf numFmtId="176" fontId="84" fillId="0" borderId="38">
      <alignment horizontal="center"/>
    </xf>
    <xf numFmtId="0" fontId="13" fillId="57" borderId="12" applyNumberFormat="0"/>
    <xf numFmtId="0" fontId="95" fillId="58" borderId="39" applyNumberFormat="0" applyAlignment="0">
      <alignment horizontal="center"/>
    </xf>
    <xf numFmtId="173" fontId="85" fillId="59" borderId="39"/>
    <xf numFmtId="0" fontId="89" fillId="60" borderId="38" applyNumberFormat="0" applyAlignment="0">
      <alignment horizontal="center"/>
    </xf>
    <xf numFmtId="177" fontId="88" fillId="61" borderId="1"/>
    <xf numFmtId="0" fontId="13" fillId="62" borderId="38" applyNumberFormat="0" applyFont="0" applyAlignment="0"/>
    <xf numFmtId="0" fontId="131" fillId="0" borderId="0" applyFill="0"/>
    <xf numFmtId="0" fontId="93" fillId="0" borderId="0" applyNumberFormat="0" applyFill="0"/>
    <xf numFmtId="0" fontId="94" fillId="0" borderId="0"/>
    <xf numFmtId="0" fontId="84" fillId="0" borderId="0" applyNumberFormat="0" applyFill="0" applyBorder="0">
      <alignment horizontal="left"/>
    </xf>
    <xf numFmtId="0" fontId="130" fillId="63" borderId="22"/>
    <xf numFmtId="0" fontId="13" fillId="0" borderId="12" applyNumberFormat="0"/>
    <xf numFmtId="173" fontId="85" fillId="59" borderId="39" applyAlignment="0"/>
    <xf numFmtId="0" fontId="13" fillId="0" borderId="40" applyNumberFormat="0" applyFont="0" applyFill="0" applyAlignment="0"/>
    <xf numFmtId="173" fontId="87" fillId="64" borderId="41"/>
    <xf numFmtId="0" fontId="13" fillId="65" borderId="42">
      <alignment horizontal="left"/>
    </xf>
    <xf numFmtId="0" fontId="87" fillId="66" borderId="41" applyNumberFormat="0"/>
    <xf numFmtId="0" fontId="92" fillId="65" borderId="43" applyNumberFormat="0">
      <alignment horizontal="center"/>
    </xf>
    <xf numFmtId="178" fontId="13" fillId="0" borderId="0" applyFont="0" applyFill="0" applyBorder="0" applyAlignment="0" applyProtection="0"/>
    <xf numFmtId="43" fontId="13" fillId="62" borderId="1" applyNumberFormat="0" applyAlignment="0"/>
    <xf numFmtId="0" fontId="130" fillId="63" borderId="0"/>
    <xf numFmtId="0" fontId="91" fillId="67" borderId="0"/>
    <xf numFmtId="0" fontId="90" fillId="67" borderId="0"/>
    <xf numFmtId="0" fontId="13" fillId="0" borderId="0" applyFont="0" applyFill="0" applyBorder="0" applyAlignment="0" applyProtection="0"/>
    <xf numFmtId="0" fontId="20" fillId="63" borderId="12" applyNumberFormat="0" applyAlignment="0">
      <alignment horizontal="centerContinuous" vertical="center"/>
    </xf>
    <xf numFmtId="0" fontId="129" fillId="73" borderId="38" applyNumberFormat="0">
      <alignment horizontal="right"/>
    </xf>
    <xf numFmtId="0" fontId="84" fillId="0" borderId="0" applyNumberFormat="0"/>
    <xf numFmtId="0" fontId="86" fillId="68" borderId="44">
      <alignment horizontal="center"/>
    </xf>
    <xf numFmtId="0" fontId="96" fillId="0" borderId="27" applyNumberFormat="0" applyFill="0" applyAlignment="0" applyProtection="0"/>
    <xf numFmtId="0" fontId="97" fillId="0" borderId="28" applyNumberFormat="0" applyFill="0" applyAlignment="0" applyProtection="0"/>
    <xf numFmtId="0" fontId="98" fillId="0" borderId="29" applyNumberFormat="0" applyFill="0" applyAlignment="0" applyProtection="0"/>
    <xf numFmtId="0" fontId="98" fillId="0" borderId="0" applyNumberForma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74" fillId="0" borderId="0"/>
    <xf numFmtId="180" fontId="13"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8" fillId="0" borderId="0"/>
    <xf numFmtId="44" fontId="18" fillId="0" borderId="0" applyFont="0" applyFill="0" applyBorder="0" applyAlignment="0" applyProtection="0"/>
    <xf numFmtId="0" fontId="9" fillId="0" borderId="0"/>
    <xf numFmtId="0" fontId="100" fillId="51" borderId="0" applyNumberFormat="0" applyBorder="0" applyAlignment="0" applyProtection="0"/>
    <xf numFmtId="0" fontId="99" fillId="48" borderId="0" applyNumberFormat="0" applyBorder="0" applyAlignment="0" applyProtection="0"/>
    <xf numFmtId="0" fontId="101" fillId="53" borderId="0" applyNumberFormat="0" applyBorder="0" applyAlignment="0" applyProtection="0"/>
    <xf numFmtId="0" fontId="105" fillId="52" borderId="25" applyNumberFormat="0" applyAlignment="0" applyProtection="0"/>
    <xf numFmtId="0" fontId="107" fillId="49" borderId="32" applyNumberFormat="0" applyAlignment="0" applyProtection="0"/>
    <xf numFmtId="0" fontId="102" fillId="49" borderId="25" applyNumberFormat="0" applyAlignment="0" applyProtection="0"/>
    <xf numFmtId="0" fontId="106" fillId="0" borderId="30" applyNumberFormat="0" applyFill="0" applyAlignment="0" applyProtection="0"/>
    <xf numFmtId="0" fontId="103" fillId="50" borderId="26" applyNumberFormat="0" applyAlignment="0" applyProtection="0"/>
    <xf numFmtId="0" fontId="108" fillId="0" borderId="0" applyNumberFormat="0" applyFill="0" applyBorder="0" applyAlignment="0" applyProtection="0"/>
    <xf numFmtId="0" fontId="104" fillId="0" borderId="0" applyNumberFormat="0" applyFill="0" applyBorder="0" applyAlignment="0" applyProtection="0"/>
    <xf numFmtId="0" fontId="109" fillId="0" borderId="33" applyNumberFormat="0" applyFill="0" applyAlignment="0" applyProtection="0"/>
    <xf numFmtId="0" fontId="83" fillId="42" borderId="0" applyNumberFormat="0" applyBorder="0" applyAlignment="0" applyProtection="0"/>
    <xf numFmtId="0" fontId="82" fillId="24" borderId="0" applyNumberFormat="0" applyBorder="0" applyAlignment="0" applyProtection="0"/>
    <xf numFmtId="0" fontId="82" fillId="30" borderId="0" applyNumberFormat="0" applyBorder="0" applyAlignment="0" applyProtection="0"/>
    <xf numFmtId="0" fontId="83" fillId="36" borderId="0" applyNumberFormat="0" applyBorder="0" applyAlignment="0" applyProtection="0"/>
    <xf numFmtId="0" fontId="83" fillId="43" borderId="0" applyNumberFormat="0" applyBorder="0" applyAlignment="0" applyProtection="0"/>
    <xf numFmtId="0" fontId="82" fillId="25" borderId="0" applyNumberFormat="0" applyBorder="0" applyAlignment="0" applyProtection="0"/>
    <xf numFmtId="0" fontId="82" fillId="31" borderId="0" applyNumberFormat="0" applyBorder="0" applyAlignment="0" applyProtection="0"/>
    <xf numFmtId="0" fontId="83" fillId="37" borderId="0" applyNumberFormat="0" applyBorder="0" applyAlignment="0" applyProtection="0"/>
    <xf numFmtId="0" fontId="83" fillId="44" borderId="0" applyNumberFormat="0" applyBorder="0" applyAlignment="0" applyProtection="0"/>
    <xf numFmtId="0" fontId="82" fillId="26" borderId="0" applyNumberFormat="0" applyBorder="0" applyAlignment="0" applyProtection="0"/>
    <xf numFmtId="0" fontId="82" fillId="32" borderId="0" applyNumberFormat="0" applyBorder="0" applyAlignment="0" applyProtection="0"/>
    <xf numFmtId="0" fontId="83" fillId="38" borderId="0" applyNumberFormat="0" applyBorder="0" applyAlignment="0" applyProtection="0"/>
    <xf numFmtId="0" fontId="83" fillId="45" borderId="0" applyNumberFormat="0" applyBorder="0" applyAlignment="0" applyProtection="0"/>
    <xf numFmtId="0" fontId="82" fillId="27" borderId="0" applyNumberFormat="0" applyBorder="0" applyAlignment="0" applyProtection="0"/>
    <xf numFmtId="0" fontId="82" fillId="33" borderId="0" applyNumberFormat="0" applyBorder="0" applyAlignment="0" applyProtection="0"/>
    <xf numFmtId="0" fontId="83" fillId="39" borderId="0" applyNumberFormat="0" applyBorder="0" applyAlignment="0" applyProtection="0"/>
    <xf numFmtId="0" fontId="83" fillId="46" borderId="0" applyNumberFormat="0" applyBorder="0" applyAlignment="0" applyProtection="0"/>
    <xf numFmtId="0" fontId="82" fillId="28" borderId="0" applyNumberFormat="0" applyBorder="0" applyAlignment="0" applyProtection="0"/>
    <xf numFmtId="0" fontId="82" fillId="34" borderId="0" applyNumberFormat="0" applyBorder="0" applyAlignment="0" applyProtection="0"/>
    <xf numFmtId="0" fontId="83" fillId="40" borderId="0" applyNumberFormat="0" applyBorder="0" applyAlignment="0" applyProtection="0"/>
    <xf numFmtId="0" fontId="83" fillId="47" borderId="0" applyNumberFormat="0" applyBorder="0" applyAlignment="0" applyProtection="0"/>
    <xf numFmtId="0" fontId="82" fillId="29" borderId="0" applyNumberFormat="0" applyBorder="0" applyAlignment="0" applyProtection="0"/>
    <xf numFmtId="0" fontId="82" fillId="35" borderId="0" applyNumberFormat="0" applyBorder="0" applyAlignment="0" applyProtection="0"/>
    <xf numFmtId="0" fontId="83" fillId="41" borderId="0" applyNumberFormat="0" applyBorder="0" applyAlignment="0" applyProtection="0"/>
    <xf numFmtId="43" fontId="82" fillId="0" borderId="0" applyFont="0" applyFill="0" applyBorder="0" applyAlignment="0" applyProtection="0"/>
    <xf numFmtId="44" fontId="82" fillId="0" borderId="0" applyFont="0" applyFill="0" applyBorder="0" applyAlignment="0" applyProtection="0"/>
    <xf numFmtId="9" fontId="82" fillId="0" borderId="0" applyFont="0" applyFill="0" applyBorder="0" applyAlignment="0" applyProtection="0"/>
    <xf numFmtId="0" fontId="9" fillId="0" borderId="0"/>
    <xf numFmtId="0" fontId="9" fillId="0" borderId="0"/>
    <xf numFmtId="0" fontId="45" fillId="2" borderId="0" applyNumberFormat="0" applyBorder="0" applyAlignment="0" applyProtection="0"/>
    <xf numFmtId="0" fontId="45" fillId="2"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43" fontId="74"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7" fillId="7" borderId="1" applyNumberFormat="0" applyAlignment="0" applyProtection="0"/>
    <xf numFmtId="0" fontId="28" fillId="0" borderId="7" applyNumberFormat="0" applyFill="0" applyAlignment="0" applyProtection="0"/>
    <xf numFmtId="0" fontId="29" fillId="22" borderId="0" applyNumberFormat="0" applyBorder="0" applyAlignment="0" applyProtection="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applyNumberFormat="0" applyFill="0" applyBorder="0" applyProtection="0">
      <alignment horizontal="center"/>
    </xf>
    <xf numFmtId="0" fontId="13" fillId="0" borderId="0"/>
    <xf numFmtId="0" fontId="13" fillId="23" borderId="53" applyNumberFormat="0" applyFont="0" applyAlignment="0" applyProtection="0"/>
    <xf numFmtId="0" fontId="31" fillId="20" borderId="9" applyNumberFormat="0" applyAlignment="0" applyProtection="0"/>
    <xf numFmtId="9" fontId="74" fillId="0" borderId="0" applyFont="0" applyFill="0" applyBorder="0" applyAlignment="0" applyProtection="0"/>
    <xf numFmtId="2" fontId="10" fillId="0" borderId="0"/>
    <xf numFmtId="0" fontId="40" fillId="0" borderId="11" applyNumberFormat="0" applyFill="0" applyAlignment="0" applyProtection="0"/>
    <xf numFmtId="0" fontId="33" fillId="0" borderId="0" applyNumberFormat="0" applyFill="0" applyBorder="0" applyAlignment="0" applyProtection="0"/>
    <xf numFmtId="0" fontId="9" fillId="0" borderId="0"/>
    <xf numFmtId="0" fontId="9" fillId="0" borderId="0"/>
    <xf numFmtId="0" fontId="9" fillId="0" borderId="0"/>
    <xf numFmtId="0" fontId="28" fillId="0" borderId="7" applyNumberFormat="0" applyFill="0" applyAlignment="0" applyProtection="0"/>
    <xf numFmtId="0" fontId="28" fillId="0" borderId="7" applyNumberFormat="0" applyFill="0" applyAlignment="0" applyProtection="0"/>
    <xf numFmtId="0" fontId="9" fillId="0" borderId="0"/>
    <xf numFmtId="37" fontId="44" fillId="69" borderId="22" applyBorder="0" applyProtection="0">
      <alignment vertical="center"/>
    </xf>
    <xf numFmtId="0" fontId="113" fillId="70" borderId="0" applyBorder="0">
      <alignment horizontal="left" vertical="center" indent="1"/>
    </xf>
    <xf numFmtId="37" fontId="118" fillId="71" borderId="34" applyBorder="0">
      <alignment horizontal="left" vertical="center" indent="1"/>
    </xf>
    <xf numFmtId="37" fontId="119" fillId="0" borderId="24">
      <alignment vertical="center"/>
    </xf>
    <xf numFmtId="0" fontId="119" fillId="72" borderId="14" applyNumberFormat="0">
      <alignment horizontal="left" vertical="top" indent="1"/>
    </xf>
    <xf numFmtId="0" fontId="119" fillId="69" borderId="0" applyBorder="0">
      <alignment horizontal="left" vertical="center" indent="1"/>
    </xf>
    <xf numFmtId="0" fontId="119" fillId="0" borderId="14" applyNumberFormat="0" applyFill="0">
      <alignment horizontal="centerContinuous" vertical="top"/>
    </xf>
    <xf numFmtId="0" fontId="120" fillId="69" borderId="45" applyNumberFormat="0" applyBorder="0">
      <alignment horizontal="left" vertical="center" indent="1"/>
    </xf>
    <xf numFmtId="0" fontId="124" fillId="66" borderId="0">
      <alignment horizontal="left" indent="1"/>
    </xf>
    <xf numFmtId="0" fontId="126" fillId="70" borderId="0">
      <alignment horizontal="left" indent="1"/>
    </xf>
    <xf numFmtId="0" fontId="133" fillId="70" borderId="0" applyBorder="0">
      <alignment horizontal="left" vertical="center" indent="1"/>
    </xf>
    <xf numFmtId="0" fontId="28" fillId="0" borderId="7" applyNumberFormat="0" applyFill="0" applyAlignment="0" applyProtection="0"/>
    <xf numFmtId="0" fontId="28" fillId="0" borderId="7" applyNumberFormat="0" applyFill="0" applyAlignment="0" applyProtection="0"/>
    <xf numFmtId="0" fontId="9" fillId="0" borderId="0"/>
    <xf numFmtId="0" fontId="28" fillId="0" borderId="7" applyNumberFormat="0" applyFill="0" applyAlignment="0" applyProtection="0"/>
    <xf numFmtId="0" fontId="28" fillId="0" borderId="7" applyNumberFormat="0" applyFill="0" applyAlignment="0" applyProtection="0"/>
    <xf numFmtId="0" fontId="9" fillId="0" borderId="0"/>
    <xf numFmtId="0" fontId="9" fillId="0" borderId="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9" fillId="0" borderId="0"/>
    <xf numFmtId="0" fontId="28" fillId="0" borderId="7" applyNumberFormat="0" applyFill="0" applyAlignment="0" applyProtection="0"/>
    <xf numFmtId="0" fontId="28" fillId="0" borderId="7" applyNumberFormat="0" applyFill="0" applyAlignment="0" applyProtection="0"/>
    <xf numFmtId="0" fontId="9" fillId="0" borderId="0"/>
    <xf numFmtId="0" fontId="9" fillId="0" borderId="0"/>
    <xf numFmtId="0" fontId="9" fillId="0" borderId="0"/>
    <xf numFmtId="0" fontId="28" fillId="0" borderId="7" applyNumberFormat="0" applyFill="0" applyAlignment="0" applyProtection="0"/>
    <xf numFmtId="0" fontId="28" fillId="0" borderId="7" applyNumberFormat="0" applyFill="0" applyAlignment="0" applyProtection="0"/>
    <xf numFmtId="0" fontId="9" fillId="0" borderId="0"/>
    <xf numFmtId="0" fontId="28" fillId="0" borderId="7" applyNumberFormat="0" applyFill="0" applyAlignment="0" applyProtection="0"/>
    <xf numFmtId="0" fontId="82" fillId="34" borderId="0" applyNumberFormat="0" applyBorder="0" applyAlignment="0" applyProtection="0"/>
    <xf numFmtId="0" fontId="82" fillId="35" borderId="0" applyNumberFormat="0" applyBorder="0" applyAlignment="0" applyProtection="0"/>
    <xf numFmtId="0" fontId="132" fillId="56" borderId="37">
      <alignment horizontal="right"/>
      <protection locked="0"/>
    </xf>
    <xf numFmtId="0" fontId="134" fillId="69" borderId="0">
      <alignment horizontal="left"/>
    </xf>
    <xf numFmtId="0" fontId="135" fillId="0" borderId="14">
      <alignment horizontal="left"/>
    </xf>
    <xf numFmtId="0" fontId="105" fillId="52" borderId="25" applyNumberFormat="0" applyAlignment="0" applyProtection="0"/>
    <xf numFmtId="0" fontId="83" fillId="42" borderId="0" applyNumberFormat="0" applyBorder="0" applyAlignment="0" applyProtection="0"/>
    <xf numFmtId="0" fontId="82" fillId="24" borderId="0" applyNumberFormat="0" applyBorder="0" applyAlignment="0" applyProtection="0"/>
    <xf numFmtId="43" fontId="9" fillId="0" borderId="0" applyFont="0" applyFill="0" applyBorder="0" applyAlignment="0" applyProtection="0"/>
    <xf numFmtId="43" fontId="13" fillId="0" borderId="0" applyFont="0" applyFill="0" applyBorder="0" applyAlignment="0" applyProtection="0"/>
    <xf numFmtId="0" fontId="82" fillId="0" borderId="0"/>
    <xf numFmtId="43" fontId="82" fillId="0" borderId="0" applyFont="0" applyFill="0" applyBorder="0" applyAlignment="0" applyProtection="0"/>
    <xf numFmtId="0" fontId="82" fillId="34" borderId="0" applyNumberFormat="0" applyBorder="0" applyAlignment="0" applyProtection="0"/>
    <xf numFmtId="0" fontId="82" fillId="35"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2" fillId="0" borderId="0" applyFont="0" applyFill="0" applyBorder="0" applyAlignment="0" applyProtection="0"/>
    <xf numFmtId="0" fontId="82" fillId="24" borderId="0" applyNumberFormat="0" applyBorder="0" applyAlignment="0" applyProtection="0"/>
    <xf numFmtId="0" fontId="9" fillId="0" borderId="0"/>
    <xf numFmtId="43" fontId="9" fillId="0" borderId="0" applyFont="0" applyFill="0" applyBorder="0" applyAlignment="0" applyProtection="0"/>
    <xf numFmtId="0" fontId="43"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43"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43"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43" fillId="5" borderId="0" applyNumberFormat="0" applyBorder="0" applyAlignment="0" applyProtection="0"/>
    <xf numFmtId="0" fontId="19" fillId="5" borderId="0" applyNumberFormat="0" applyBorder="0" applyAlignment="0" applyProtection="0"/>
    <xf numFmtId="0" fontId="43"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110" fillId="12" borderId="0" applyNumberFormat="0" applyBorder="0" applyAlignment="0" applyProtection="0"/>
    <xf numFmtId="0" fontId="110" fillId="9" borderId="0" applyNumberFormat="0" applyBorder="0" applyAlignment="0" applyProtection="0"/>
    <xf numFmtId="0" fontId="110" fillId="10"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16" borderId="0" applyNumberFormat="0" applyBorder="0" applyAlignment="0" applyProtection="0"/>
    <xf numFmtId="0" fontId="110" fillId="17" borderId="0" applyNumberFormat="0" applyBorder="0" applyAlignment="0" applyProtection="0"/>
    <xf numFmtId="0" fontId="110" fillId="18"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19" borderId="0" applyNumberFormat="0" applyBorder="0" applyAlignment="0" applyProtection="0"/>
    <xf numFmtId="0" fontId="13" fillId="0" borderId="0"/>
    <xf numFmtId="0" fontId="13" fillId="0" borderId="0"/>
    <xf numFmtId="37" fontId="111" fillId="69" borderId="48" applyBorder="0" applyProtection="0">
      <alignment vertical="center"/>
    </xf>
    <xf numFmtId="0" fontId="112" fillId="3" borderId="0" applyNumberFormat="0" applyBorder="0" applyAlignment="0" applyProtection="0"/>
    <xf numFmtId="0" fontId="114" fillId="20" borderId="52" applyNumberFormat="0" applyAlignment="0" applyProtection="0"/>
    <xf numFmtId="0" fontId="22" fillId="20" borderId="52" applyNumberFormat="0" applyAlignment="0" applyProtection="0"/>
    <xf numFmtId="0" fontId="22" fillId="20" borderId="52" applyNumberFormat="0" applyAlignment="0" applyProtection="0"/>
    <xf numFmtId="0" fontId="115" fillId="21" borderId="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43" fontId="13" fillId="0" borderId="0" applyFont="0" applyFill="0" applyBorder="0" applyAlignment="0" applyProtection="0"/>
    <xf numFmtId="43" fontId="74" fillId="0" borderId="0" applyFont="0" applyFill="0" applyBorder="0" applyAlignment="0" applyProtection="0"/>
    <xf numFmtId="175" fontId="13" fillId="0" borderId="0" applyFont="0" applyFill="0" applyBorder="0" applyAlignment="0" applyProtection="0"/>
    <xf numFmtId="43" fontId="13" fillId="0" borderId="0" applyFont="0" applyFill="0" applyBorder="0" applyAlignment="0" applyProtection="0"/>
    <xf numFmtId="43" fontId="43" fillId="0" borderId="0" applyFont="0" applyFill="0" applyBorder="0" applyAlignment="0" applyProtection="0"/>
    <xf numFmtId="43" fontId="9" fillId="0" borderId="0" applyFont="0" applyFill="0" applyBorder="0" applyAlignment="0" applyProtection="0"/>
    <xf numFmtId="17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9" fillId="0" borderId="0" applyFont="0" applyFill="0" applyBorder="0" applyAlignment="0" applyProtection="0"/>
    <xf numFmtId="43" fontId="13" fillId="0" borderId="0" applyFont="0" applyFill="0" applyBorder="0" applyAlignment="0" applyProtection="0"/>
    <xf numFmtId="181" fontId="35" fillId="0" borderId="0">
      <protection locked="0"/>
    </xf>
    <xf numFmtId="181" fontId="35" fillId="0" borderId="0">
      <protection locked="0"/>
    </xf>
    <xf numFmtId="181" fontId="35" fillId="0" borderId="0">
      <protection locked="0"/>
    </xf>
    <xf numFmtId="181" fontId="35" fillId="0" borderId="0">
      <protection locked="0"/>
    </xf>
    <xf numFmtId="44" fontId="13" fillId="0" borderId="0" applyFont="0" applyFill="0" applyBorder="0" applyAlignment="0" applyProtection="0"/>
    <xf numFmtId="44" fontId="4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9" fillId="0" borderId="0" applyFont="0" applyFill="0" applyBorder="0" applyAlignment="0" applyProtection="0"/>
    <xf numFmtId="183" fontId="35" fillId="0" borderId="0">
      <protection locked="0"/>
    </xf>
    <xf numFmtId="183" fontId="35" fillId="0" borderId="0">
      <protection locked="0"/>
    </xf>
    <xf numFmtId="183" fontId="35" fillId="0" borderId="0">
      <protection locked="0"/>
    </xf>
    <xf numFmtId="183"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116" fillId="0" borderId="0" applyNumberFormat="0" applyFill="0" applyBorder="0" applyAlignment="0" applyProtection="0"/>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184" fontId="35" fillId="0" borderId="0">
      <protection locked="0"/>
    </xf>
    <xf numFmtId="184" fontId="35" fillId="0" borderId="0">
      <protection locked="0"/>
    </xf>
    <xf numFmtId="184" fontId="35" fillId="0" borderId="0">
      <protection locked="0"/>
    </xf>
    <xf numFmtId="184" fontId="35" fillId="0" borderId="0">
      <protection locked="0"/>
    </xf>
    <xf numFmtId="0" fontId="117" fillId="4" borderId="0" applyNumberFormat="0" applyBorder="0" applyAlignment="0" applyProtection="0"/>
    <xf numFmtId="0" fontId="119" fillId="72" borderId="51" applyNumberFormat="0">
      <alignment horizontal="left" vertical="top" indent="1"/>
    </xf>
    <xf numFmtId="0" fontId="119" fillId="0" borderId="51" applyNumberFormat="0" applyFill="0">
      <alignment horizontal="centerContinuous" vertical="top"/>
    </xf>
    <xf numFmtId="0" fontId="35" fillId="0" borderId="0">
      <protection locked="0"/>
    </xf>
    <xf numFmtId="0" fontId="35" fillId="0" borderId="0">
      <protection locked="0"/>
    </xf>
    <xf numFmtId="0" fontId="38" fillId="0" borderId="3" applyNumberFormat="0" applyFill="0" applyAlignment="0" applyProtection="0"/>
    <xf numFmtId="0" fontId="137" fillId="0" borderId="3" applyNumberFormat="0" applyFill="0" applyAlignment="0" applyProtection="0"/>
    <xf numFmtId="0" fontId="38" fillId="0" borderId="3" applyNumberFormat="0" applyFill="0" applyAlignment="0" applyProtection="0"/>
    <xf numFmtId="0" fontId="35" fillId="0" borderId="0">
      <protection locked="0"/>
    </xf>
    <xf numFmtId="0" fontId="35" fillId="0" borderId="0">
      <protection locked="0"/>
    </xf>
    <xf numFmtId="0" fontId="39" fillId="0" borderId="4" applyNumberFormat="0" applyFill="0" applyAlignment="0" applyProtection="0"/>
    <xf numFmtId="0" fontId="138" fillId="0" borderId="4" applyNumberFormat="0" applyFill="0" applyAlignment="0" applyProtection="0"/>
    <xf numFmtId="0" fontId="39" fillId="0" borderId="4" applyNumberFormat="0" applyFill="0" applyAlignment="0" applyProtection="0"/>
    <xf numFmtId="0" fontId="139" fillId="0" borderId="5" applyNumberFormat="0" applyFill="0" applyAlignment="0" applyProtection="0"/>
    <xf numFmtId="0" fontId="26" fillId="0" borderId="5" applyNumberFormat="0" applyFill="0" applyAlignment="0" applyProtection="0"/>
    <xf numFmtId="0" fontId="139" fillId="0" borderId="0" applyNumberFormat="0" applyFill="0" applyBorder="0" applyAlignment="0" applyProtection="0"/>
    <xf numFmtId="0" fontId="26" fillId="0" borderId="0" applyNumberFormat="0" applyFill="0" applyBorder="0" applyAlignment="0" applyProtection="0"/>
    <xf numFmtId="170" fontId="13" fillId="0" borderId="6" applyFill="0" applyBorder="0">
      <alignment horizontal="right"/>
    </xf>
    <xf numFmtId="0" fontId="121" fillId="7" borderId="52" applyNumberFormat="0" applyAlignment="0" applyProtection="0"/>
    <xf numFmtId="0" fontId="27" fillId="7" borderId="52" applyNumberFormat="0" applyAlignment="0" applyProtection="0"/>
    <xf numFmtId="0" fontId="27" fillId="7" borderId="52" applyNumberFormat="0" applyAlignment="0" applyProtection="0"/>
    <xf numFmtId="0" fontId="122" fillId="0" borderId="7" applyNumberFormat="0" applyFill="0" applyAlignment="0" applyProtection="0"/>
    <xf numFmtId="0" fontId="123" fillId="22" borderId="0" applyNumberFormat="0" applyBorder="0" applyAlignment="0" applyProtection="0"/>
    <xf numFmtId="0" fontId="14" fillId="0" borderId="0"/>
    <xf numFmtId="0" fontId="13" fillId="0" borderId="0"/>
    <xf numFmtId="0" fontId="13" fillId="0" borderId="0"/>
    <xf numFmtId="0" fontId="59" fillId="0" borderId="0"/>
    <xf numFmtId="0" fontId="9" fillId="0" borderId="0"/>
    <xf numFmtId="0" fontId="13" fillId="0" borderId="0"/>
    <xf numFmtId="0" fontId="18" fillId="0" borderId="0"/>
    <xf numFmtId="0" fontId="9" fillId="0" borderId="0"/>
    <xf numFmtId="0" fontId="13" fillId="0" borderId="0">
      <alignment wrapText="1"/>
    </xf>
    <xf numFmtId="0" fontId="14"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8" fillId="0" borderId="0"/>
    <xf numFmtId="0" fontId="13" fillId="0" borderId="0"/>
    <xf numFmtId="0" fontId="19" fillId="0" borderId="0"/>
    <xf numFmtId="0" fontId="13" fillId="0" borderId="0"/>
    <xf numFmtId="0" fontId="19" fillId="0" borderId="0"/>
    <xf numFmtId="0" fontId="13" fillId="0" borderId="0"/>
    <xf numFmtId="0" fontId="13" fillId="0" borderId="0"/>
    <xf numFmtId="0" fontId="13" fillId="0" borderId="0"/>
    <xf numFmtId="0" fontId="13" fillId="0" borderId="0"/>
    <xf numFmtId="0" fontId="13" fillId="0" borderId="0"/>
    <xf numFmtId="0" fontId="19"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9" fillId="0" borderId="0"/>
    <xf numFmtId="0" fontId="19" fillId="0" borderId="0"/>
    <xf numFmtId="0" fontId="13" fillId="0" borderId="0"/>
    <xf numFmtId="0" fontId="13" fillId="0" borderId="0"/>
    <xf numFmtId="0" fontId="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8" fillId="0" borderId="0"/>
    <xf numFmtId="0" fontId="13" fillId="0" borderId="0"/>
    <xf numFmtId="0" fontId="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34" fillId="0" borderId="0"/>
    <xf numFmtId="0" fontId="13" fillId="0" borderId="0"/>
    <xf numFmtId="0" fontId="13" fillId="0" borderId="0"/>
    <xf numFmtId="0" fontId="34" fillId="0" borderId="0"/>
    <xf numFmtId="0" fontId="34"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13" fillId="0" borderId="0"/>
    <xf numFmtId="0" fontId="13" fillId="0" borderId="0"/>
    <xf numFmtId="0" fontId="13" fillId="0" borderId="0"/>
    <xf numFmtId="0" fontId="19"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9" fillId="0" borderId="0"/>
    <xf numFmtId="0" fontId="19" fillId="0" borderId="0"/>
    <xf numFmtId="0" fontId="13" fillId="0" borderId="0"/>
    <xf numFmtId="0" fontId="13" fillId="0" borderId="0"/>
    <xf numFmtId="0" fontId="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9" fillId="0" borderId="0"/>
    <xf numFmtId="0" fontId="13" fillId="0" borderId="0"/>
    <xf numFmtId="0" fontId="19" fillId="0" borderId="0"/>
    <xf numFmtId="0" fontId="19" fillId="0" borderId="0"/>
    <xf numFmtId="0" fontId="13" fillId="0" borderId="0"/>
    <xf numFmtId="0" fontId="13" fillId="0" borderId="0"/>
    <xf numFmtId="0" fontId="119" fillId="0" borderId="14" applyNumberFormat="0" applyFill="0">
      <alignment horizontal="centerContinuous"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9" fillId="0" borderId="0"/>
    <xf numFmtId="0" fontId="13" fillId="0" borderId="0"/>
    <xf numFmtId="0" fontId="13" fillId="0" borderId="0"/>
    <xf numFmtId="0" fontId="119" fillId="69" borderId="0" applyBorder="0">
      <alignment horizontal="left" vertical="center" indent="1"/>
    </xf>
    <xf numFmtId="0" fontId="19" fillId="0" borderId="0"/>
    <xf numFmtId="0" fontId="13" fillId="0" borderId="0"/>
    <xf numFmtId="0" fontId="13" fillId="0" borderId="0"/>
    <xf numFmtId="0" fontId="119" fillId="72" borderId="14" applyNumberFormat="0">
      <alignment horizontal="left" vertical="top" indent="1"/>
    </xf>
    <xf numFmtId="0" fontId="13" fillId="0" borderId="0"/>
    <xf numFmtId="0" fontId="13" fillId="0" borderId="0"/>
    <xf numFmtId="0" fontId="19" fillId="0" borderId="0"/>
    <xf numFmtId="0" fontId="19" fillId="0" borderId="0"/>
    <xf numFmtId="0" fontId="19" fillId="0" borderId="0"/>
    <xf numFmtId="0" fontId="19" fillId="0" borderId="0"/>
    <xf numFmtId="0" fontId="19" fillId="0" borderId="0"/>
    <xf numFmtId="37" fontId="111" fillId="69" borderId="48" applyBorder="0" applyProtection="0">
      <alignment vertical="center"/>
    </xf>
    <xf numFmtId="0" fontId="19" fillId="0" borderId="0"/>
    <xf numFmtId="0" fontId="19" fillId="0" borderId="0"/>
    <xf numFmtId="0" fontId="14" fillId="0" borderId="0"/>
    <xf numFmtId="0" fontId="13" fillId="0" borderId="0"/>
    <xf numFmtId="0" fontId="1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7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9" fillId="0" borderId="0"/>
    <xf numFmtId="0" fontId="14" fillId="0" borderId="0"/>
    <xf numFmtId="0" fontId="19" fillId="0" borderId="0"/>
    <xf numFmtId="0" fontId="19" fillId="0" borderId="0"/>
    <xf numFmtId="0" fontId="13" fillId="0" borderId="0">
      <alignment wrapText="1"/>
    </xf>
    <xf numFmtId="0" fontId="19" fillId="0" borderId="0"/>
    <xf numFmtId="0" fontId="13" fillId="0" borderId="0">
      <alignment wrapText="1"/>
    </xf>
    <xf numFmtId="0" fontId="19" fillId="0" borderId="0"/>
    <xf numFmtId="0" fontId="13" fillId="0" borderId="0">
      <alignment wrapText="1"/>
    </xf>
    <xf numFmtId="0" fontId="13" fillId="0" borderId="0"/>
    <xf numFmtId="0" fontId="19" fillId="0" borderId="0"/>
    <xf numFmtId="0" fontId="13" fillId="0" borderId="0">
      <alignment wrapText="1"/>
    </xf>
    <xf numFmtId="0" fontId="19" fillId="0" borderId="0"/>
    <xf numFmtId="0" fontId="13" fillId="0" borderId="0">
      <alignment wrapText="1"/>
    </xf>
    <xf numFmtId="0" fontId="19" fillId="0" borderId="0"/>
    <xf numFmtId="0" fontId="19" fillId="0" borderId="0"/>
    <xf numFmtId="0" fontId="19" fillId="0" borderId="0"/>
    <xf numFmtId="0" fontId="19" fillId="0" borderId="0"/>
    <xf numFmtId="0" fontId="13" fillId="0" borderId="0"/>
    <xf numFmtId="0" fontId="1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 fillId="23" borderId="53" applyNumberFormat="0" applyFont="0" applyAlignment="0" applyProtection="0"/>
    <xf numFmtId="0" fontId="19" fillId="0" borderId="0"/>
    <xf numFmtId="0" fontId="19" fillId="0" borderId="0"/>
    <xf numFmtId="0" fontId="13" fillId="0" borderId="0"/>
    <xf numFmtId="0" fontId="13" fillId="0" borderId="0"/>
    <xf numFmtId="0" fontId="13" fillId="23" borderId="53" applyNumberFormat="0" applyFont="0" applyAlignment="0" applyProtection="0"/>
    <xf numFmtId="0" fontId="19" fillId="0" borderId="0"/>
    <xf numFmtId="0" fontId="19" fillId="0" borderId="0"/>
    <xf numFmtId="0" fontId="19" fillId="0" borderId="0"/>
    <xf numFmtId="0" fontId="19" fillId="0" borderId="0"/>
    <xf numFmtId="0" fontId="19" fillId="0" borderId="0"/>
    <xf numFmtId="43" fontId="45" fillId="0" borderId="0" applyFont="0" applyFill="0" applyBorder="0" applyAlignment="0" applyProtection="0"/>
    <xf numFmtId="0" fontId="19" fillId="0" borderId="0"/>
    <xf numFmtId="0" fontId="19" fillId="0" borderId="0"/>
    <xf numFmtId="43" fontId="43" fillId="0" borderId="0" applyFont="0" applyFill="0" applyBorder="0" applyAlignment="0" applyProtection="0"/>
    <xf numFmtId="0" fontId="19" fillId="0" borderId="0"/>
    <xf numFmtId="0" fontId="19" fillId="0" borderId="0"/>
    <xf numFmtId="0" fontId="19" fillId="0" borderId="0"/>
    <xf numFmtId="0" fontId="13" fillId="0" borderId="0"/>
    <xf numFmtId="0" fontId="1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3" fillId="23" borderId="53" applyNumberFormat="0" applyFont="0" applyAlignment="0" applyProtection="0"/>
    <xf numFmtId="0" fontId="13" fillId="23" borderId="53" applyNumberFormat="0" applyFont="0" applyAlignment="0" applyProtection="0"/>
    <xf numFmtId="0" fontId="17" fillId="0" borderId="0"/>
    <xf numFmtId="0" fontId="74" fillId="0" borderId="0"/>
    <xf numFmtId="0" fontId="14" fillId="0" borderId="0"/>
    <xf numFmtId="0" fontId="19" fillId="0" borderId="0"/>
    <xf numFmtId="0" fontId="19" fillId="0" borderId="0"/>
    <xf numFmtId="0" fontId="13" fillId="0" borderId="0"/>
    <xf numFmtId="185" fontId="13" fillId="0" borderId="0"/>
    <xf numFmtId="0" fontId="59" fillId="0" borderId="0"/>
    <xf numFmtId="0" fontId="43" fillId="0" borderId="0"/>
    <xf numFmtId="0" fontId="59" fillId="0" borderId="0"/>
    <xf numFmtId="185" fontId="13" fillId="0" borderId="0"/>
    <xf numFmtId="0" fontId="18" fillId="0" borderId="0"/>
    <xf numFmtId="0" fontId="43" fillId="0" borderId="0"/>
    <xf numFmtId="0" fontId="59" fillId="0" borderId="0"/>
    <xf numFmtId="0" fontId="43" fillId="0" borderId="0"/>
    <xf numFmtId="0" fontId="59" fillId="0" borderId="0"/>
    <xf numFmtId="0" fontId="13" fillId="0" borderId="0"/>
    <xf numFmtId="0" fontId="13" fillId="0" borderId="0"/>
    <xf numFmtId="0" fontId="59" fillId="0" borderId="0"/>
    <xf numFmtId="0" fontId="59" fillId="0" borderId="0"/>
    <xf numFmtId="0" fontId="19" fillId="23" borderId="53" applyNumberFormat="0" applyFont="0" applyAlignment="0" applyProtection="0"/>
    <xf numFmtId="0" fontId="19" fillId="23" borderId="53"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4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59" fillId="54" borderId="31" applyNumberFormat="0" applyFont="0" applyAlignment="0" applyProtection="0"/>
    <xf numFmtId="0" fontId="13" fillId="23" borderId="53" applyNumberFormat="0" applyFont="0" applyAlignment="0" applyProtection="0"/>
    <xf numFmtId="0" fontId="59" fillId="54" borderId="31"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59" fillId="54" borderId="31" applyNumberFormat="0" applyFont="0" applyAlignment="0" applyProtection="0"/>
    <xf numFmtId="0" fontId="13" fillId="23" borderId="53" applyNumberFormat="0" applyFont="0" applyAlignment="0" applyProtection="0"/>
    <xf numFmtId="0" fontId="59" fillId="54" borderId="31"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171" fontId="13" fillId="0" borderId="0" applyFont="0" applyFill="0" applyBorder="0" applyAlignment="0" applyProtection="0"/>
    <xf numFmtId="0" fontId="125" fillId="20" borderId="54" applyNumberFormat="0" applyAlignment="0" applyProtection="0"/>
    <xf numFmtId="0" fontId="31" fillId="20" borderId="54" applyNumberFormat="0" applyAlignment="0" applyProtection="0"/>
    <xf numFmtId="0" fontId="31" fillId="20" borderId="54"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9" fillId="4" borderId="0" applyNumberFormat="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4" fillId="0" borderId="0" applyFont="0" applyFill="0" applyBorder="0" applyAlignment="0" applyProtection="0"/>
    <xf numFmtId="9" fontId="73" fillId="0" borderId="0" applyFont="0" applyFill="0" applyBorder="0" applyAlignment="0" applyProtection="0"/>
    <xf numFmtId="9" fontId="13" fillId="0" borderId="0" applyFont="0" applyFill="0" applyBorder="0" applyAlignment="0" applyProtection="0"/>
    <xf numFmtId="9" fontId="4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9"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9" fillId="3" borderId="0" applyNumberFormat="0" applyBorder="0" applyAlignment="0" applyProtection="0"/>
    <xf numFmtId="0" fontId="140" fillId="70" borderId="0" applyBorder="0">
      <alignment horizontal="left" vertical="center" indent="1"/>
    </xf>
    <xf numFmtId="0" fontId="19" fillId="2" borderId="0" applyNumberFormat="0" applyBorder="0" applyAlignment="0" applyProtection="0"/>
    <xf numFmtId="0" fontId="35" fillId="0" borderId="10">
      <protection locked="0"/>
    </xf>
    <xf numFmtId="0" fontId="35" fillId="0" borderId="10">
      <protection locked="0"/>
    </xf>
    <xf numFmtId="0" fontId="40" fillId="0" borderId="55" applyNumberFormat="0" applyFill="0" applyAlignment="0" applyProtection="0"/>
    <xf numFmtId="0" fontId="127" fillId="0" borderId="55" applyNumberFormat="0" applyFill="0" applyAlignment="0" applyProtection="0"/>
    <xf numFmtId="0" fontId="40" fillId="0" borderId="55" applyNumberFormat="0" applyFill="0" applyAlignment="0" applyProtection="0"/>
    <xf numFmtId="0" fontId="128" fillId="0" borderId="0" applyNumberFormat="0" applyFill="0" applyBorder="0" applyAlignment="0" applyProtection="0"/>
    <xf numFmtId="0" fontId="19"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19"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19"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19"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19"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19"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19"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19"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19"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19"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82" fillId="28" borderId="0" applyNumberFormat="0" applyBorder="0" applyAlignment="0" applyProtection="0"/>
    <xf numFmtId="0" fontId="19"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19"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19"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19"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19"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19"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82" fillId="31" borderId="0" applyNumberFormat="0" applyBorder="0" applyAlignment="0" applyProtection="0"/>
    <xf numFmtId="0" fontId="19"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19"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19"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19"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0" fontId="19"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19"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19"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9"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2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2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83" fillId="6" borderId="0" applyNumberFormat="0" applyBorder="0" applyAlignment="0" applyProtection="0"/>
    <xf numFmtId="0" fontId="83" fillId="6" borderId="0" applyNumberFormat="0" applyBorder="0" applyAlignment="0" applyProtection="0"/>
    <xf numFmtId="0" fontId="20" fillId="9" borderId="0" applyNumberFormat="0" applyBorder="0" applyAlignment="0" applyProtection="0"/>
    <xf numFmtId="0" fontId="110" fillId="9" borderId="0" applyNumberFormat="0" applyBorder="0" applyAlignment="0" applyProtection="0"/>
    <xf numFmtId="0" fontId="110" fillId="9" borderId="0" applyNumberFormat="0" applyBorder="0" applyAlignment="0" applyProtection="0"/>
    <xf numFmtId="0" fontId="110" fillId="9" borderId="0" applyNumberFormat="0" applyBorder="0" applyAlignment="0" applyProtection="0"/>
    <xf numFmtId="0" fontId="20" fillId="9" borderId="0" applyNumberFormat="0" applyBorder="0" applyAlignment="0" applyProtection="0"/>
    <xf numFmtId="0" fontId="110" fillId="9" borderId="0" applyNumberFormat="0" applyBorder="0" applyAlignment="0" applyProtection="0"/>
    <xf numFmtId="0" fontId="110" fillId="9" borderId="0" applyNumberFormat="0" applyBorder="0" applyAlignment="0" applyProtection="0"/>
    <xf numFmtId="0" fontId="110" fillId="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2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2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2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2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2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2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83" fillId="6" borderId="0" applyNumberFormat="0" applyBorder="0" applyAlignment="0" applyProtection="0"/>
    <xf numFmtId="0" fontId="83" fillId="6" borderId="0" applyNumberFormat="0" applyBorder="0" applyAlignment="0" applyProtection="0"/>
    <xf numFmtId="0" fontId="2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2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2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2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2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2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2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2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2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2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83" fillId="75" borderId="0" applyNumberFormat="0" applyBorder="0" applyAlignment="0" applyProtection="0"/>
    <xf numFmtId="0" fontId="83" fillId="75" borderId="0" applyNumberFormat="0" applyBorder="0" applyAlignment="0" applyProtection="0"/>
    <xf numFmtId="0" fontId="2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2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83" fillId="46" borderId="0" applyNumberFormat="0" applyBorder="0" applyAlignment="0" applyProtection="0"/>
    <xf numFmtId="0" fontId="2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2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13" fillId="0" borderId="0"/>
    <xf numFmtId="0" fontId="21"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21"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22" fillId="20" borderId="52" applyNumberFormat="0" applyAlignment="0" applyProtection="0"/>
    <xf numFmtId="0" fontId="114" fillId="20" borderId="52" applyNumberFormat="0" applyAlignment="0" applyProtection="0"/>
    <xf numFmtId="0" fontId="114" fillId="20" borderId="52" applyNumberFormat="0" applyAlignment="0" applyProtection="0"/>
    <xf numFmtId="0" fontId="22" fillId="20" borderId="52" applyNumberFormat="0" applyAlignment="0" applyProtection="0"/>
    <xf numFmtId="0" fontId="114" fillId="20" borderId="52" applyNumberFormat="0" applyAlignment="0" applyProtection="0"/>
    <xf numFmtId="0" fontId="114" fillId="20" borderId="52" applyNumberFormat="0" applyAlignment="0" applyProtection="0"/>
    <xf numFmtId="0" fontId="114" fillId="20" borderId="52" applyNumberFormat="0" applyAlignment="0" applyProtection="0"/>
    <xf numFmtId="0" fontId="141" fillId="76" borderId="25" applyNumberFormat="0" applyAlignment="0" applyProtection="0"/>
    <xf numFmtId="0" fontId="141" fillId="76" borderId="25" applyNumberFormat="0" applyAlignment="0" applyProtection="0"/>
    <xf numFmtId="0" fontId="23" fillId="21" borderId="2" applyNumberFormat="0" applyAlignment="0" applyProtection="0"/>
    <xf numFmtId="0" fontId="115" fillId="21" borderId="2" applyNumberFormat="0" applyAlignment="0" applyProtection="0"/>
    <xf numFmtId="0" fontId="115" fillId="21" borderId="2" applyNumberFormat="0" applyAlignment="0" applyProtection="0"/>
    <xf numFmtId="0" fontId="115" fillId="21" borderId="2" applyNumberFormat="0" applyAlignment="0" applyProtection="0"/>
    <xf numFmtId="0" fontId="23" fillId="21" borderId="2" applyNumberFormat="0" applyAlignment="0" applyProtection="0"/>
    <xf numFmtId="0" fontId="115" fillId="21" borderId="2" applyNumberFormat="0" applyAlignment="0" applyProtection="0"/>
    <xf numFmtId="0" fontId="115" fillId="21" borderId="2" applyNumberFormat="0" applyAlignment="0" applyProtection="0"/>
    <xf numFmtId="0" fontId="115" fillId="21" borderId="2" applyNumberFormat="0" applyAlignment="0" applyProtection="0"/>
    <xf numFmtId="0" fontId="103" fillId="50" borderId="26" applyNumberFormat="0" applyAlignment="0" applyProtection="0"/>
    <xf numFmtId="43" fontId="1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3" fillId="0" borderId="0" applyFont="0" applyFill="0" applyBorder="0" applyAlignment="0" applyProtection="0"/>
    <xf numFmtId="43" fontId="13" fillId="0" borderId="0" applyFont="0" applyFill="0" applyBorder="0" applyAlignment="0" applyProtection="0"/>
    <xf numFmtId="43" fontId="45" fillId="0" borderId="0" applyFont="0" applyFill="0" applyBorder="0" applyAlignment="0" applyProtection="0"/>
    <xf numFmtId="43" fontId="13" fillId="0" borderId="0" applyFont="0" applyFill="0" applyBorder="0" applyAlignment="0" applyProtection="0"/>
    <xf numFmtId="43" fontId="45" fillId="0" borderId="0" applyFont="0" applyFill="0" applyBorder="0" applyAlignment="0" applyProtection="0"/>
    <xf numFmtId="43" fontId="4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24"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04" fillId="0" borderId="0" applyNumberFormat="0" applyFill="0" applyBorder="0" applyAlignment="0" applyProtection="0"/>
    <xf numFmtId="0" fontId="25"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25"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00" fillId="6" borderId="0" applyNumberFormat="0" applyBorder="0" applyAlignment="0" applyProtection="0"/>
    <xf numFmtId="0" fontId="100" fillId="6" borderId="0" applyNumberFormat="0" applyBorder="0" applyAlignment="0" applyProtection="0"/>
    <xf numFmtId="0" fontId="38" fillId="0" borderId="3" applyNumberFormat="0" applyFill="0" applyAlignment="0" applyProtection="0"/>
    <xf numFmtId="0" fontId="35" fillId="0" borderId="0">
      <protection locked="0"/>
    </xf>
    <xf numFmtId="0" fontId="137" fillId="0" borderId="3" applyNumberFormat="0" applyFill="0" applyAlignment="0" applyProtection="0"/>
    <xf numFmtId="0" fontId="137" fillId="0" borderId="3" applyNumberFormat="0" applyFill="0" applyAlignment="0" applyProtection="0"/>
    <xf numFmtId="0" fontId="137" fillId="0" borderId="3" applyNumberFormat="0" applyFill="0" applyAlignment="0" applyProtection="0"/>
    <xf numFmtId="0" fontId="137" fillId="0" borderId="3" applyNumberFormat="0" applyFill="0" applyAlignment="0" applyProtection="0"/>
    <xf numFmtId="0" fontId="137" fillId="0" borderId="3" applyNumberFormat="0" applyFill="0" applyAlignment="0" applyProtection="0"/>
    <xf numFmtId="0" fontId="137" fillId="0" borderId="3" applyNumberFormat="0" applyFill="0" applyAlignment="0" applyProtection="0"/>
    <xf numFmtId="0" fontId="142" fillId="0" borderId="56" applyNumberFormat="0" applyFill="0" applyAlignment="0" applyProtection="0"/>
    <xf numFmtId="0" fontId="143" fillId="0" borderId="56" applyNumberFormat="0" applyFill="0" applyAlignment="0" applyProtection="0"/>
    <xf numFmtId="0" fontId="39" fillId="0" borderId="4" applyNumberFormat="0" applyFill="0" applyAlignment="0" applyProtection="0"/>
    <xf numFmtId="0" fontId="35" fillId="0" borderId="0">
      <protection locked="0"/>
    </xf>
    <xf numFmtId="0" fontId="138" fillId="0" borderId="4" applyNumberFormat="0" applyFill="0" applyAlignment="0" applyProtection="0"/>
    <xf numFmtId="0" fontId="138" fillId="0" borderId="4" applyNumberFormat="0" applyFill="0" applyAlignment="0" applyProtection="0"/>
    <xf numFmtId="0" fontId="138" fillId="0" borderId="4" applyNumberFormat="0" applyFill="0" applyAlignment="0" applyProtection="0"/>
    <xf numFmtId="0" fontId="138" fillId="0" borderId="4" applyNumberFormat="0" applyFill="0" applyAlignment="0" applyProtection="0"/>
    <xf numFmtId="0" fontId="138" fillId="0" borderId="4" applyNumberFormat="0" applyFill="0" applyAlignment="0" applyProtection="0"/>
    <xf numFmtId="0" fontId="138" fillId="0" borderId="4" applyNumberFormat="0" applyFill="0" applyAlignment="0" applyProtection="0"/>
    <xf numFmtId="0" fontId="144" fillId="0" borderId="57" applyNumberFormat="0" applyFill="0" applyAlignment="0" applyProtection="0"/>
    <xf numFmtId="0" fontId="145" fillId="0" borderId="57"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139" fillId="0" borderId="5" applyNumberFormat="0" applyFill="0" applyAlignment="0" applyProtection="0"/>
    <xf numFmtId="0" fontId="139" fillId="0" borderId="5" applyNumberFormat="0" applyFill="0" applyAlignment="0" applyProtection="0"/>
    <xf numFmtId="0" fontId="139" fillId="0" borderId="5" applyNumberFormat="0" applyFill="0" applyAlignment="0" applyProtection="0"/>
    <xf numFmtId="0" fontId="26" fillId="0" borderId="5" applyNumberFormat="0" applyFill="0" applyAlignment="0" applyProtection="0"/>
    <xf numFmtId="0" fontId="139" fillId="0" borderId="5" applyNumberFormat="0" applyFill="0" applyAlignment="0" applyProtection="0"/>
    <xf numFmtId="0" fontId="139" fillId="0" borderId="5" applyNumberFormat="0" applyFill="0" applyAlignment="0" applyProtection="0"/>
    <xf numFmtId="0" fontId="139" fillId="0" borderId="5" applyNumberFormat="0" applyFill="0" applyAlignment="0" applyProtection="0"/>
    <xf numFmtId="0" fontId="146" fillId="0" borderId="58" applyNumberFormat="0" applyFill="0" applyAlignment="0" applyProtection="0"/>
    <xf numFmtId="0" fontId="147" fillId="0" borderId="58"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26"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170" fontId="13" fillId="0" borderId="6" applyFill="0" applyBorder="0">
      <alignment horizontal="right"/>
    </xf>
    <xf numFmtId="170" fontId="13" fillId="0" borderId="6" applyFill="0" applyBorder="0">
      <alignment horizontal="right"/>
    </xf>
    <xf numFmtId="170" fontId="13" fillId="0" borderId="6" applyFill="0" applyBorder="0">
      <alignment horizontal="right"/>
    </xf>
    <xf numFmtId="170" fontId="13" fillId="0" borderId="6" applyFill="0" applyBorder="0">
      <alignment horizontal="right"/>
    </xf>
    <xf numFmtId="0" fontId="56" fillId="0" borderId="0" applyNumberFormat="0" applyFill="0" applyBorder="0" applyAlignment="0" applyProtection="0">
      <alignment vertical="top"/>
      <protection locked="0"/>
    </xf>
    <xf numFmtId="0" fontId="27" fillId="7" borderId="52" applyNumberFormat="0" applyAlignment="0" applyProtection="0"/>
    <xf numFmtId="0" fontId="121" fillId="7" borderId="52" applyNumberFormat="0" applyAlignment="0" applyProtection="0"/>
    <xf numFmtId="0" fontId="121" fillId="7" borderId="52" applyNumberFormat="0" applyAlignment="0" applyProtection="0"/>
    <xf numFmtId="0" fontId="27" fillId="7" borderId="52" applyNumberFormat="0" applyAlignment="0" applyProtection="0"/>
    <xf numFmtId="0" fontId="121" fillId="7" borderId="52" applyNumberFormat="0" applyAlignment="0" applyProtection="0"/>
    <xf numFmtId="0" fontId="121" fillId="7" borderId="52" applyNumberFormat="0" applyAlignment="0" applyProtection="0"/>
    <xf numFmtId="0" fontId="121" fillId="7" borderId="52" applyNumberFormat="0" applyAlignment="0" applyProtection="0"/>
    <xf numFmtId="0" fontId="105" fillId="22" borderId="25" applyNumberFormat="0" applyAlignment="0" applyProtection="0"/>
    <xf numFmtId="0" fontId="105" fillId="22" borderId="25" applyNumberFormat="0" applyAlignment="0" applyProtection="0"/>
    <xf numFmtId="0" fontId="122" fillId="0" borderId="7" applyNumberFormat="0" applyFill="0" applyAlignment="0" applyProtection="0"/>
    <xf numFmtId="0" fontId="122" fillId="0" borderId="7" applyNumberFormat="0" applyFill="0" applyAlignment="0" applyProtection="0"/>
    <xf numFmtId="0" fontId="122" fillId="0" borderId="7" applyNumberFormat="0" applyFill="0" applyAlignment="0" applyProtection="0"/>
    <xf numFmtId="0" fontId="28" fillId="0" borderId="7" applyNumberFormat="0" applyFill="0" applyAlignment="0" applyProtection="0"/>
    <xf numFmtId="0" fontId="122" fillId="0" borderId="7" applyNumberFormat="0" applyFill="0" applyAlignment="0" applyProtection="0"/>
    <xf numFmtId="0" fontId="122" fillId="0" borderId="7" applyNumberFormat="0" applyFill="0" applyAlignment="0" applyProtection="0"/>
    <xf numFmtId="0" fontId="122" fillId="0" borderId="7" applyNumberFormat="0" applyFill="0" applyAlignment="0" applyProtection="0"/>
    <xf numFmtId="0" fontId="57" fillId="0" borderId="59" applyNumberFormat="0" applyFill="0" applyAlignment="0" applyProtection="0"/>
    <xf numFmtId="0" fontId="148" fillId="0" borderId="59" applyNumberFormat="0" applyFill="0" applyAlignment="0" applyProtection="0"/>
    <xf numFmtId="0" fontId="29"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29"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9" fillId="6" borderId="0" applyNumberFormat="0" applyBorder="0" applyAlignment="0" applyProtection="0"/>
    <xf numFmtId="0" fontId="14" fillId="0" borderId="0"/>
    <xf numFmtId="0" fontId="73" fillId="0" borderId="0"/>
    <xf numFmtId="0" fontId="14" fillId="0" borderId="0"/>
    <xf numFmtId="0" fontId="13" fillId="0" borderId="0"/>
    <xf numFmtId="0" fontId="13" fillId="0" borderId="0"/>
    <xf numFmtId="0" fontId="13" fillId="0" borderId="0"/>
    <xf numFmtId="0" fontId="13" fillId="0" borderId="0"/>
    <xf numFmtId="0" fontId="9" fillId="0" borderId="0"/>
    <xf numFmtId="0" fontId="9" fillId="0" borderId="0"/>
    <xf numFmtId="0" fontId="14" fillId="0" borderId="0"/>
    <xf numFmtId="0" fontId="9" fillId="0" borderId="0"/>
    <xf numFmtId="0" fontId="13" fillId="0" borderId="0"/>
    <xf numFmtId="0" fontId="19" fillId="0" borderId="0"/>
    <xf numFmtId="0" fontId="19" fillId="0" borderId="0"/>
    <xf numFmtId="0" fontId="18" fillId="0" borderId="0"/>
    <xf numFmtId="0" fontId="13" fillId="0" borderId="0"/>
    <xf numFmtId="0" fontId="19" fillId="0" borderId="0"/>
    <xf numFmtId="0" fontId="9" fillId="0" borderId="0"/>
    <xf numFmtId="0" fontId="18" fillId="0" borderId="0"/>
    <xf numFmtId="0" fontId="13" fillId="0" borderId="0"/>
    <xf numFmtId="0" fontId="19" fillId="0" borderId="0"/>
    <xf numFmtId="0" fontId="18" fillId="0" borderId="0"/>
    <xf numFmtId="0" fontId="13" fillId="0" borderId="0"/>
    <xf numFmtId="0" fontId="19" fillId="0" borderId="0"/>
    <xf numFmtId="0" fontId="37" fillId="0" borderId="0"/>
    <xf numFmtId="0" fontId="1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4" fillId="0" borderId="0"/>
    <xf numFmtId="0" fontId="19" fillId="0" borderId="0"/>
    <xf numFmtId="0" fontId="19" fillId="0" borderId="0"/>
    <xf numFmtId="0" fontId="13" fillId="0" borderId="0"/>
    <xf numFmtId="0" fontId="13" fillId="0" borderId="0"/>
    <xf numFmtId="0" fontId="18" fillId="0" borderId="0"/>
    <xf numFmtId="0" fontId="13" fillId="0" borderId="0"/>
    <xf numFmtId="185" fontId="13" fillId="0" borderId="0"/>
    <xf numFmtId="0" fontId="18" fillId="0" borderId="0"/>
    <xf numFmtId="0" fontId="18" fillId="0" borderId="0"/>
    <xf numFmtId="0" fontId="73" fillId="0" borderId="0"/>
    <xf numFmtId="0" fontId="43" fillId="0" borderId="0"/>
    <xf numFmtId="0" fontId="18" fillId="0" borderId="0"/>
    <xf numFmtId="0" fontId="136" fillId="0" borderId="0"/>
    <xf numFmtId="0" fontId="18" fillId="0" borderId="0"/>
    <xf numFmtId="0" fontId="73" fillId="0" borderId="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43" fillId="23" borderId="53"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3" fillId="23" borderId="53"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31" fillId="20" borderId="54" applyNumberFormat="0" applyAlignment="0" applyProtection="0"/>
    <xf numFmtId="0" fontId="125" fillId="20" borderId="54" applyNumberFormat="0" applyAlignment="0" applyProtection="0"/>
    <xf numFmtId="0" fontId="125" fillId="20" borderId="54" applyNumberFormat="0" applyAlignment="0" applyProtection="0"/>
    <xf numFmtId="0" fontId="31" fillId="20" borderId="54" applyNumberFormat="0" applyAlignment="0" applyProtection="0"/>
    <xf numFmtId="0" fontId="125" fillId="20" borderId="54" applyNumberFormat="0" applyAlignment="0" applyProtection="0"/>
    <xf numFmtId="0" fontId="125" fillId="20" borderId="54" applyNumberFormat="0" applyAlignment="0" applyProtection="0"/>
    <xf numFmtId="0" fontId="125" fillId="20" borderId="54" applyNumberFormat="0" applyAlignment="0" applyProtection="0"/>
    <xf numFmtId="0" fontId="107" fillId="76" borderId="32" applyNumberFormat="0" applyAlignment="0" applyProtection="0"/>
    <xf numFmtId="0" fontId="107" fillId="76" borderId="32" applyNumberFormat="0" applyAlignment="0" applyProtection="0"/>
    <xf numFmtId="9" fontId="45" fillId="0" borderId="0" applyFont="0" applyFill="0" applyBorder="0" applyAlignment="0" applyProtection="0"/>
    <xf numFmtId="9" fontId="13" fillId="0" borderId="0" applyFont="0" applyFill="0" applyBorder="0" applyAlignment="0" applyProtection="0"/>
    <xf numFmtId="9" fontId="45" fillId="0" borderId="0" applyFont="0" applyFill="0" applyBorder="0" applyAlignment="0" applyProtection="0"/>
    <xf numFmtId="9" fontId="73" fillId="0" borderId="0" applyFont="0" applyFill="0" applyBorder="0" applyAlignment="0" applyProtection="0"/>
    <xf numFmtId="9" fontId="45"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5" fillId="0" borderId="10">
      <protection locked="0"/>
    </xf>
    <xf numFmtId="0" fontId="127" fillId="0" borderId="55" applyNumberFormat="0" applyFill="0" applyAlignment="0" applyProtection="0"/>
    <xf numFmtId="0" fontId="127" fillId="0" borderId="55" applyNumberFormat="0" applyFill="0" applyAlignment="0" applyProtection="0"/>
    <xf numFmtId="0" fontId="127" fillId="0" borderId="55" applyNumberFormat="0" applyFill="0" applyAlignment="0" applyProtection="0"/>
    <xf numFmtId="0" fontId="127" fillId="0" borderId="55" applyNumberFormat="0" applyFill="0" applyAlignment="0" applyProtection="0"/>
    <xf numFmtId="0" fontId="127" fillId="0" borderId="55" applyNumberFormat="0" applyFill="0" applyAlignment="0" applyProtection="0"/>
    <xf numFmtId="0" fontId="109" fillId="0" borderId="60" applyNumberFormat="0" applyFill="0" applyAlignment="0" applyProtection="0"/>
    <xf numFmtId="0" fontId="109" fillId="0" borderId="60" applyNumberFormat="0" applyFill="0" applyAlignment="0" applyProtection="0"/>
    <xf numFmtId="0" fontId="3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8" fillId="0" borderId="0" applyNumberFormat="0" applyFill="0" applyBorder="0" applyAlignment="0" applyProtection="0"/>
    <xf numFmtId="0" fontId="19" fillId="5" borderId="0" applyNumberFormat="0" applyBorder="0" applyAlignment="0" applyProtection="0"/>
    <xf numFmtId="0" fontId="82" fillId="0" borderId="0"/>
    <xf numFmtId="0" fontId="82" fillId="34" borderId="0" applyNumberFormat="0" applyBorder="0" applyAlignment="0" applyProtection="0"/>
    <xf numFmtId="0" fontId="82" fillId="35" borderId="0" applyNumberFormat="0" applyBorder="0" applyAlignment="0" applyProtection="0"/>
    <xf numFmtId="0" fontId="9" fillId="0" borderId="0"/>
    <xf numFmtId="0" fontId="82" fillId="24" borderId="0" applyNumberFormat="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114" fillId="20" borderId="52" applyNumberFormat="0" applyAlignment="0" applyProtection="0"/>
    <xf numFmtId="0" fontId="13" fillId="0" borderId="0"/>
    <xf numFmtId="0" fontId="121" fillId="7" borderId="52" applyNumberFormat="0" applyAlignment="0" applyProtection="0"/>
    <xf numFmtId="0" fontId="14" fillId="0" borderId="0"/>
    <xf numFmtId="0" fontId="13" fillId="0" borderId="0"/>
    <xf numFmtId="0" fontId="9" fillId="0" borderId="0"/>
    <xf numFmtId="0" fontId="9" fillId="0" borderId="0"/>
    <xf numFmtId="0" fontId="121" fillId="7" borderId="52" applyNumberFormat="0" applyAlignment="0" applyProtection="0"/>
    <xf numFmtId="0" fontId="19" fillId="0" borderId="0"/>
    <xf numFmtId="0" fontId="13" fillId="0" borderId="0"/>
    <xf numFmtId="0" fontId="114" fillId="20" borderId="52" applyNumberFormat="0" applyAlignment="0" applyProtection="0"/>
    <xf numFmtId="0" fontId="43" fillId="4" borderId="0" applyNumberFormat="0" applyBorder="0" applyAlignment="0" applyProtection="0"/>
    <xf numFmtId="0" fontId="43" fillId="6" borderId="0" applyNumberFormat="0" applyBorder="0" applyAlignment="0" applyProtection="0"/>
    <xf numFmtId="0" fontId="13" fillId="0" borderId="0"/>
    <xf numFmtId="0" fontId="13" fillId="0" borderId="0"/>
    <xf numFmtId="0" fontId="125" fillId="20" borderId="54" applyNumberFormat="0" applyAlignment="0" applyProtection="0"/>
    <xf numFmtId="0" fontId="59" fillId="0" borderId="0"/>
    <xf numFmtId="0" fontId="14" fillId="0" borderId="0"/>
    <xf numFmtId="0" fontId="13" fillId="0" borderId="0"/>
    <xf numFmtId="0" fontId="13" fillId="0" borderId="0"/>
    <xf numFmtId="0" fontId="13" fillId="0" borderId="0"/>
    <xf numFmtId="0" fontId="19" fillId="0" borderId="0"/>
    <xf numFmtId="0" fontId="19" fillId="0" borderId="0"/>
    <xf numFmtId="0" fontId="19" fillId="0" borderId="0"/>
    <xf numFmtId="0" fontId="19" fillId="0" borderId="0"/>
    <xf numFmtId="0" fontId="13" fillId="0" borderId="0"/>
    <xf numFmtId="0" fontId="19" fillId="0" borderId="0"/>
    <xf numFmtId="0" fontId="13" fillId="0" borderId="0"/>
    <xf numFmtId="0" fontId="125" fillId="20" borderId="54" applyNumberFormat="0" applyAlignment="0" applyProtection="0"/>
    <xf numFmtId="0" fontId="13" fillId="0" borderId="0"/>
    <xf numFmtId="0" fontId="59" fillId="0" borderId="0"/>
    <xf numFmtId="0" fontId="14" fillId="0" borderId="0"/>
    <xf numFmtId="0" fontId="14" fillId="0" borderId="0"/>
    <xf numFmtId="0" fontId="19" fillId="0" borderId="0"/>
    <xf numFmtId="0" fontId="19" fillId="0" borderId="0"/>
    <xf numFmtId="0" fontId="19" fillId="0" borderId="0"/>
    <xf numFmtId="0" fontId="13"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13" fillId="0" borderId="0"/>
    <xf numFmtId="0" fontId="13" fillId="0" borderId="0"/>
    <xf numFmtId="0" fontId="13" fillId="0" borderId="0"/>
    <xf numFmtId="0" fontId="34" fillId="0" borderId="0"/>
    <xf numFmtId="0" fontId="13"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13" fillId="0" borderId="0"/>
    <xf numFmtId="0" fontId="13" fillId="0" borderId="0"/>
    <xf numFmtId="0" fontId="13" fillId="0" borderId="0"/>
    <xf numFmtId="0" fontId="34" fillId="0" borderId="0"/>
    <xf numFmtId="0" fontId="13" fillId="0" borderId="0"/>
    <xf numFmtId="0" fontId="34" fillId="0" borderId="0"/>
    <xf numFmtId="0" fontId="19" fillId="0" borderId="0"/>
    <xf numFmtId="0" fontId="19" fillId="0" borderId="0"/>
    <xf numFmtId="0" fontId="19" fillId="0" borderId="0"/>
    <xf numFmtId="0" fontId="19" fillId="0" borderId="0"/>
    <xf numFmtId="0" fontId="19" fillId="0" borderId="0"/>
    <xf numFmtId="0" fontId="13" fillId="0" borderId="0"/>
    <xf numFmtId="0" fontId="19" fillId="0" borderId="0"/>
    <xf numFmtId="0" fontId="14" fillId="0" borderId="0"/>
    <xf numFmtId="0" fontId="19" fillId="0" borderId="0"/>
    <xf numFmtId="0" fontId="19" fillId="0" borderId="0"/>
    <xf numFmtId="0" fontId="13" fillId="0" borderId="0"/>
    <xf numFmtId="0" fontId="19" fillId="0" borderId="0"/>
    <xf numFmtId="0" fontId="19" fillId="0" borderId="0"/>
    <xf numFmtId="0" fontId="13" fillId="0" borderId="0"/>
    <xf numFmtId="0" fontId="19" fillId="0" borderId="0"/>
    <xf numFmtId="0" fontId="19" fillId="0" borderId="0"/>
    <xf numFmtId="0" fontId="19" fillId="0" borderId="0"/>
    <xf numFmtId="0" fontId="13" fillId="0" borderId="0"/>
    <xf numFmtId="0" fontId="14" fillId="0" borderId="0"/>
    <xf numFmtId="0" fontId="13" fillId="0" borderId="0"/>
    <xf numFmtId="0" fontId="14" fillId="0" borderId="0"/>
    <xf numFmtId="0" fontId="59" fillId="0" borderId="0"/>
    <xf numFmtId="0" fontId="125" fillId="20" borderId="54" applyNumberFormat="0" applyAlignment="0" applyProtection="0"/>
    <xf numFmtId="0" fontId="13" fillId="0" borderId="0"/>
    <xf numFmtId="0" fontId="19" fillId="0" borderId="0"/>
    <xf numFmtId="0" fontId="19" fillId="0" borderId="0"/>
    <xf numFmtId="0" fontId="19" fillId="0" borderId="0"/>
    <xf numFmtId="0" fontId="19" fillId="0" borderId="0"/>
    <xf numFmtId="0" fontId="19" fillId="0" borderId="0"/>
    <xf numFmtId="0" fontId="13" fillId="0" borderId="0"/>
    <xf numFmtId="0" fontId="43" fillId="4" borderId="0" applyNumberFormat="0" applyBorder="0" applyAlignment="0" applyProtection="0"/>
    <xf numFmtId="0" fontId="13" fillId="0" borderId="0"/>
    <xf numFmtId="0" fontId="14" fillId="0" borderId="0"/>
    <xf numFmtId="0" fontId="59" fillId="0" borderId="0"/>
    <xf numFmtId="0" fontId="125" fillId="20" borderId="54" applyNumberFormat="0" applyAlignment="0" applyProtection="0"/>
    <xf numFmtId="0" fontId="14" fillId="0" borderId="0"/>
    <xf numFmtId="0" fontId="43" fillId="6" borderId="0" applyNumberFormat="0" applyBorder="0" applyAlignment="0" applyProtection="0"/>
    <xf numFmtId="0" fontId="43" fillId="4" borderId="0" applyNumberFormat="0" applyBorder="0" applyAlignment="0" applyProtection="0"/>
    <xf numFmtId="0" fontId="82" fillId="24" borderId="0" applyNumberFormat="0" applyBorder="0" applyAlignment="0" applyProtection="0"/>
    <xf numFmtId="0" fontId="114" fillId="20" borderId="52" applyNumberFormat="0" applyAlignment="0" applyProtection="0"/>
    <xf numFmtId="0" fontId="121" fillId="7" borderId="52" applyNumberFormat="0" applyAlignment="0" applyProtection="0"/>
    <xf numFmtId="0" fontId="14" fillId="0" borderId="0"/>
    <xf numFmtId="0" fontId="9" fillId="0" borderId="0"/>
    <xf numFmtId="0" fontId="13" fillId="0" borderId="0"/>
    <xf numFmtId="0" fontId="19" fillId="0" borderId="0"/>
    <xf numFmtId="0" fontId="19" fillId="0" borderId="0"/>
    <xf numFmtId="0" fontId="13" fillId="0" borderId="0"/>
    <xf numFmtId="0" fontId="13" fillId="0" borderId="0"/>
    <xf numFmtId="0" fontId="19" fillId="0" borderId="0"/>
    <xf numFmtId="0" fontId="19" fillId="0" borderId="0"/>
    <xf numFmtId="0" fontId="13" fillId="0" borderId="0"/>
    <xf numFmtId="0" fontId="43" fillId="6" borderId="0" applyNumberFormat="0" applyBorder="0" applyAlignment="0" applyProtection="0"/>
    <xf numFmtId="0" fontId="9" fillId="0" borderId="0"/>
    <xf numFmtId="0" fontId="14" fillId="0" borderId="0"/>
    <xf numFmtId="0" fontId="121" fillId="7" borderId="52" applyNumberFormat="0" applyAlignment="0" applyProtection="0"/>
    <xf numFmtId="0" fontId="114" fillId="20" borderId="52" applyNumberFormat="0" applyAlignment="0" applyProtection="0"/>
    <xf numFmtId="0" fontId="43" fillId="5" borderId="0" applyNumberFormat="0" applyBorder="0" applyAlignment="0" applyProtection="0"/>
    <xf numFmtId="0" fontId="43" fillId="3" borderId="0" applyNumberFormat="0" applyBorder="0" applyAlignment="0" applyProtection="0"/>
    <xf numFmtId="0" fontId="43" fillId="2" borderId="0" applyNumberFormat="0" applyBorder="0" applyAlignment="0" applyProtection="0"/>
    <xf numFmtId="0" fontId="9" fillId="0" borderId="0"/>
    <xf numFmtId="0" fontId="82" fillId="35" borderId="0" applyNumberFormat="0" applyBorder="0" applyAlignment="0" applyProtection="0"/>
    <xf numFmtId="0" fontId="82" fillId="34" borderId="0" applyNumberFormat="0" applyBorder="0" applyAlignment="0" applyProtection="0"/>
    <xf numFmtId="0" fontId="82" fillId="0" borderId="0"/>
    <xf numFmtId="0" fontId="43" fillId="5" borderId="0" applyNumberFormat="0" applyBorder="0" applyAlignment="0" applyProtection="0"/>
    <xf numFmtId="0" fontId="43" fillId="3" borderId="0" applyNumberFormat="0" applyBorder="0" applyAlignment="0" applyProtection="0"/>
    <xf numFmtId="0" fontId="43" fillId="2" borderId="0" applyNumberFormat="0" applyBorder="0" applyAlignment="0" applyProtection="0"/>
    <xf numFmtId="0" fontId="9" fillId="0" borderId="0"/>
    <xf numFmtId="0" fontId="82" fillId="0" borderId="0"/>
    <xf numFmtId="0" fontId="43" fillId="5" borderId="0" applyNumberFormat="0" applyBorder="0" applyAlignment="0" applyProtection="0"/>
    <xf numFmtId="0" fontId="43" fillId="3" borderId="0" applyNumberFormat="0" applyBorder="0" applyAlignment="0" applyProtection="0"/>
    <xf numFmtId="0" fontId="43" fillId="2" borderId="0" applyNumberFormat="0" applyBorder="0" applyAlignment="0" applyProtection="0"/>
    <xf numFmtId="0" fontId="9" fillId="0" borderId="0"/>
    <xf numFmtId="0" fontId="82" fillId="0" borderId="0"/>
    <xf numFmtId="0" fontId="45" fillId="8"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5" fillId="9" borderId="0" applyNumberFormat="0" applyBorder="0" applyAlignment="0" applyProtection="0"/>
    <xf numFmtId="0" fontId="45" fillId="7" borderId="0" applyNumberFormat="0" applyBorder="0" applyAlignment="0" applyProtection="0"/>
    <xf numFmtId="0" fontId="45" fillId="23" borderId="0" applyNumberFormat="0" applyBorder="0" applyAlignment="0" applyProtection="0"/>
    <xf numFmtId="0" fontId="45" fillId="77"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3" borderId="0" applyNumberFormat="0" applyBorder="0" applyAlignment="0" applyProtection="0"/>
    <xf numFmtId="0" fontId="45" fillId="23" borderId="0" applyNumberFormat="0" applyBorder="0" applyAlignment="0" applyProtection="0"/>
    <xf numFmtId="0" fontId="45" fillId="8" borderId="0" applyNumberFormat="0" applyBorder="0" applyAlignment="0" applyProtection="0"/>
    <xf numFmtId="0" fontId="45" fillId="6" borderId="0" applyNumberFormat="0" applyBorder="0" applyAlignment="0" applyProtection="0"/>
    <xf numFmtId="0" fontId="45" fillId="11" borderId="0" applyNumberFormat="0" applyBorder="0" applyAlignment="0" applyProtection="0"/>
    <xf numFmtId="0" fontId="45" fillId="7" borderId="0" applyNumberFormat="0" applyBorder="0" applyAlignment="0" applyProtection="0"/>
    <xf numFmtId="0" fontId="45" fillId="22" borderId="0" applyNumberFormat="0" applyBorder="0" applyAlignment="0" applyProtection="0"/>
    <xf numFmtId="0" fontId="45" fillId="20" borderId="0" applyNumberFormat="0" applyBorder="0" applyAlignment="0" applyProtection="0"/>
    <xf numFmtId="0" fontId="45" fillId="3" borderId="0" applyNumberFormat="0" applyBorder="0" applyAlignment="0" applyProtection="0"/>
    <xf numFmtId="0" fontId="45" fillId="8" borderId="0" applyNumberFormat="0" applyBorder="0" applyAlignment="0" applyProtection="0"/>
    <xf numFmtId="0" fontId="45" fillId="6" borderId="0" applyNumberFormat="0" applyBorder="0" applyAlignment="0" applyProtection="0"/>
    <xf numFmtId="0" fontId="45" fillId="78" borderId="0" applyNumberFormat="0" applyBorder="0" applyAlignment="0" applyProtection="0"/>
    <xf numFmtId="0" fontId="45" fillId="23" borderId="0" applyNumberFormat="0" applyBorder="0" applyAlignment="0" applyProtection="0"/>
    <xf numFmtId="0" fontId="150" fillId="8" borderId="0" applyNumberFormat="0" applyBorder="0" applyAlignment="0" applyProtection="0"/>
    <xf numFmtId="0" fontId="150" fillId="6" borderId="0" applyNumberFormat="0" applyBorder="0" applyAlignment="0" applyProtection="0"/>
    <xf numFmtId="0" fontId="150" fillId="11" borderId="0" applyNumberFormat="0" applyBorder="0" applyAlignment="0" applyProtection="0"/>
    <xf numFmtId="0" fontId="150" fillId="19" borderId="0" applyNumberFormat="0" applyBorder="0" applyAlignment="0" applyProtection="0"/>
    <xf numFmtId="0" fontId="150" fillId="10" borderId="0" applyNumberFormat="0" applyBorder="0" applyAlignment="0" applyProtection="0"/>
    <xf numFmtId="0" fontId="150" fillId="11" borderId="0" applyNumberFormat="0" applyBorder="0" applyAlignment="0" applyProtection="0"/>
    <xf numFmtId="0" fontId="150" fillId="75" borderId="0" applyNumberFormat="0" applyBorder="0" applyAlignment="0" applyProtection="0"/>
    <xf numFmtId="0" fontId="150" fillId="3" borderId="0" applyNumberFormat="0" applyBorder="0" applyAlignment="0" applyProtection="0"/>
    <xf numFmtId="0" fontId="150" fillId="8" borderId="0" applyNumberFormat="0" applyBorder="0" applyAlignment="0" applyProtection="0"/>
    <xf numFmtId="0" fontId="150" fillId="6" borderId="0" applyNumberFormat="0" applyBorder="0" applyAlignment="0" applyProtection="0"/>
    <xf numFmtId="0" fontId="150" fillId="79" borderId="0" applyNumberFormat="0" applyBorder="0" applyAlignment="0" applyProtection="0"/>
    <xf numFmtId="0" fontId="150" fillId="9" borderId="0" applyNumberFormat="0" applyBorder="0" applyAlignment="0" applyProtection="0"/>
    <xf numFmtId="0" fontId="150" fillId="16" borderId="0" applyNumberFormat="0" applyBorder="0" applyAlignment="0" applyProtection="0"/>
    <xf numFmtId="0" fontId="150" fillId="74" borderId="0" applyNumberFormat="0" applyBorder="0" applyAlignment="0" applyProtection="0"/>
    <xf numFmtId="0" fontId="150" fillId="18" borderId="0" applyNumberFormat="0" applyBorder="0" applyAlignment="0" applyProtection="0"/>
    <xf numFmtId="0" fontId="150" fillId="19" borderId="0" applyNumberFormat="0" applyBorder="0" applyAlignment="0" applyProtection="0"/>
    <xf numFmtId="0" fontId="150" fillId="18" borderId="0" applyNumberFormat="0" applyBorder="0" applyAlignment="0" applyProtection="0"/>
    <xf numFmtId="0" fontId="150" fillId="11" borderId="0" applyNumberFormat="0" applyBorder="0" applyAlignment="0" applyProtection="0"/>
    <xf numFmtId="0" fontId="150" fillId="75" borderId="0" applyNumberFormat="0" applyBorder="0" applyAlignment="0" applyProtection="0"/>
    <xf numFmtId="0" fontId="150" fillId="75" borderId="0" applyNumberFormat="0" applyBorder="0" applyAlignment="0" applyProtection="0"/>
    <xf numFmtId="0" fontId="150" fillId="80" borderId="0" applyNumberFormat="0" applyBorder="0" applyAlignment="0" applyProtection="0"/>
    <xf numFmtId="0" fontId="150" fillId="79" borderId="0" applyNumberFormat="0" applyBorder="0" applyAlignment="0" applyProtection="0"/>
    <xf numFmtId="0" fontId="150" fillId="17" borderId="0" applyNumberFormat="0" applyBorder="0" applyAlignment="0" applyProtection="0"/>
    <xf numFmtId="0" fontId="152" fillId="81" borderId="0" applyNumberFormat="0" applyBorder="0" applyAlignment="0" applyProtection="0"/>
    <xf numFmtId="0" fontId="152" fillId="5" borderId="0" applyNumberFormat="0" applyBorder="0" applyAlignment="0" applyProtection="0"/>
    <xf numFmtId="0" fontId="153" fillId="77" borderId="46" applyNumberFormat="0" applyAlignment="0" applyProtection="0"/>
    <xf numFmtId="0" fontId="46" fillId="76" borderId="46" applyNumberFormat="0" applyAlignment="0" applyProtection="0"/>
    <xf numFmtId="0" fontId="154" fillId="21" borderId="61" applyNumberFormat="0" applyAlignment="0" applyProtection="0"/>
    <xf numFmtId="43" fontId="18" fillId="0" borderId="0" applyFont="0" applyFill="0" applyBorder="0" applyAlignment="0" applyProtection="0"/>
    <xf numFmtId="0" fontId="155" fillId="0" borderId="0" applyNumberFormat="0" applyFill="0" applyBorder="0" applyAlignment="0" applyProtection="0"/>
    <xf numFmtId="0" fontId="156" fillId="10" borderId="0" applyNumberFormat="0" applyBorder="0" applyAlignment="0" applyProtection="0"/>
    <xf numFmtId="0" fontId="156" fillId="6" borderId="0" applyNumberFormat="0" applyBorder="0" applyAlignment="0" applyProtection="0"/>
    <xf numFmtId="0" fontId="151" fillId="78" borderId="46" applyNumberFormat="0" applyAlignment="0" applyProtection="0"/>
    <xf numFmtId="0" fontId="151" fillId="22" borderId="46" applyNumberFormat="0" applyAlignment="0" applyProtection="0"/>
    <xf numFmtId="0" fontId="157" fillId="0" borderId="62" applyNumberFormat="0" applyFill="0" applyAlignment="0" applyProtection="0"/>
    <xf numFmtId="0" fontId="158" fillId="78" borderId="0" applyNumberFormat="0" applyBorder="0" applyAlignment="0" applyProtection="0"/>
    <xf numFmtId="0" fontId="159" fillId="78"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3" fillId="0" borderId="0"/>
    <xf numFmtId="0" fontId="1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3" fillId="0" borderId="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19" fillId="22" borderId="53"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4" fontId="18" fillId="0" borderId="0" applyFont="0" applyFill="0" applyBorder="0" applyAlignment="0" applyProtection="0"/>
    <xf numFmtId="0" fontId="9" fillId="0" borderId="0"/>
    <xf numFmtId="0" fontId="22" fillId="20" borderId="52" applyNumberFormat="0" applyAlignment="0" applyProtection="0"/>
    <xf numFmtId="0" fontId="22" fillId="20" borderId="52" applyNumberFormat="0" applyAlignment="0" applyProtection="0"/>
    <xf numFmtId="0" fontId="27" fillId="7" borderId="52" applyNumberFormat="0" applyAlignment="0" applyProtection="0"/>
    <xf numFmtId="0" fontId="27" fillId="7" borderId="52" applyNumberFormat="0" applyAlignment="0" applyProtection="0"/>
    <xf numFmtId="0" fontId="13"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53" applyNumberFormat="0" applyFont="0" applyAlignment="0" applyProtection="0"/>
    <xf numFmtId="0" fontId="13" fillId="23" borderId="53" applyNumberFormat="0" applyFont="0" applyAlignment="0" applyProtection="0"/>
    <xf numFmtId="0" fontId="31" fillId="20" borderId="54" applyNumberFormat="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179" fontId="132" fillId="56" borderId="37" applyNumberFormat="0">
      <alignment horizontal="center"/>
    </xf>
    <xf numFmtId="176" fontId="84" fillId="0" borderId="46">
      <alignment horizontal="center"/>
    </xf>
    <xf numFmtId="0" fontId="95" fillId="58" borderId="63" applyNumberFormat="0" applyAlignment="0">
      <alignment horizontal="center"/>
    </xf>
    <xf numFmtId="0" fontId="89" fillId="60" borderId="46" applyNumberFormat="0" applyAlignment="0">
      <alignment horizontal="center"/>
    </xf>
    <xf numFmtId="177" fontId="88" fillId="61" borderId="52"/>
    <xf numFmtId="0" fontId="13" fillId="62" borderId="46" applyNumberFormat="0" applyFont="0" applyAlignment="0"/>
    <xf numFmtId="0" fontId="13" fillId="0" borderId="47" applyNumberFormat="0"/>
    <xf numFmtId="173" fontId="85" fillId="59" borderId="63" applyAlignment="0"/>
    <xf numFmtId="0" fontId="87" fillId="66" borderId="64" applyNumberFormat="0"/>
    <xf numFmtId="0" fontId="92" fillId="65" borderId="65" applyNumberFormat="0">
      <alignment horizontal="center"/>
    </xf>
    <xf numFmtId="0" fontId="86" fillId="68" borderId="66">
      <alignment horizontal="center"/>
    </xf>
    <xf numFmtId="180" fontId="13" fillId="0" borderId="0" applyFont="0" applyFill="0" applyBorder="0" applyAlignment="0" applyProtection="0"/>
    <xf numFmtId="0" fontId="9" fillId="0" borderId="0"/>
    <xf numFmtId="0" fontId="82" fillId="24" borderId="0" applyNumberFormat="0" applyBorder="0" applyAlignment="0" applyProtection="0"/>
    <xf numFmtId="0" fontId="82" fillId="30" borderId="0" applyNumberFormat="0" applyBorder="0" applyAlignment="0" applyProtection="0"/>
    <xf numFmtId="0" fontId="82" fillId="25" borderId="0" applyNumberFormat="0" applyBorder="0" applyAlignment="0" applyProtection="0"/>
    <xf numFmtId="0" fontId="82" fillId="31" borderId="0" applyNumberFormat="0" applyBorder="0" applyAlignment="0" applyProtection="0"/>
    <xf numFmtId="0" fontId="82" fillId="26" borderId="0" applyNumberFormat="0" applyBorder="0" applyAlignment="0" applyProtection="0"/>
    <xf numFmtId="0" fontId="82" fillId="32" borderId="0" applyNumberFormat="0" applyBorder="0" applyAlignment="0" applyProtection="0"/>
    <xf numFmtId="0" fontId="82" fillId="27" borderId="0" applyNumberFormat="0" applyBorder="0" applyAlignment="0" applyProtection="0"/>
    <xf numFmtId="0" fontId="82" fillId="33" borderId="0" applyNumberFormat="0" applyBorder="0" applyAlignment="0" applyProtection="0"/>
    <xf numFmtId="0" fontId="82" fillId="28" borderId="0" applyNumberFormat="0" applyBorder="0" applyAlignment="0" applyProtection="0"/>
    <xf numFmtId="0" fontId="82" fillId="34" borderId="0" applyNumberFormat="0" applyBorder="0" applyAlignment="0" applyProtection="0"/>
    <xf numFmtId="0" fontId="82" fillId="29" borderId="0" applyNumberFormat="0" applyBorder="0" applyAlignment="0" applyProtection="0"/>
    <xf numFmtId="0" fontId="82" fillId="35" borderId="0" applyNumberFormat="0" applyBorder="0" applyAlignment="0" applyProtection="0"/>
    <xf numFmtId="43" fontId="82" fillId="0" borderId="0" applyFont="0" applyFill="0" applyBorder="0" applyAlignment="0" applyProtection="0"/>
    <xf numFmtId="44" fontId="82" fillId="0" borderId="0" applyFont="0" applyFill="0" applyBorder="0" applyAlignment="0" applyProtection="0"/>
    <xf numFmtId="9" fontId="82" fillId="0" borderId="0" applyFont="0" applyFill="0" applyBorder="0" applyAlignment="0" applyProtection="0"/>
    <xf numFmtId="0" fontId="9" fillId="0" borderId="0"/>
    <xf numFmtId="0" fontId="9" fillId="0" borderId="0"/>
    <xf numFmtId="44" fontId="13" fillId="0" borderId="0" applyFont="0" applyFill="0" applyBorder="0" applyAlignment="0" applyProtection="0"/>
    <xf numFmtId="0" fontId="13" fillId="0" borderId="0">
      <alignment wrapText="1"/>
    </xf>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82" fillId="27" borderId="0" applyNumberFormat="0" applyBorder="0" applyAlignment="0" applyProtection="0"/>
    <xf numFmtId="9" fontId="13" fillId="0" borderId="0" applyFont="0" applyFill="0" applyBorder="0" applyAlignment="0" applyProtection="0"/>
    <xf numFmtId="0" fontId="40" fillId="0" borderId="55" applyNumberFormat="0" applyFill="0" applyAlignment="0" applyProtection="0"/>
    <xf numFmtId="0" fontId="9" fillId="0" borderId="0"/>
    <xf numFmtId="0" fontId="9" fillId="0" borderId="0"/>
    <xf numFmtId="0" fontId="9" fillId="0" borderId="0"/>
    <xf numFmtId="0" fontId="9" fillId="0" borderId="0"/>
    <xf numFmtId="37" fontId="44" fillId="69" borderId="48" applyBorder="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2"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35" fillId="0" borderId="51">
      <alignment horizontal="left"/>
    </xf>
    <xf numFmtId="9" fontId="13" fillId="0" borderId="0" applyFont="0" applyFill="0" applyBorder="0" applyAlignment="0" applyProtection="0"/>
    <xf numFmtId="0" fontId="13" fillId="23" borderId="53"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82" fillId="25" borderId="0" applyNumberFormat="0" applyBorder="0" applyAlignment="0" applyProtection="0"/>
    <xf numFmtId="0" fontId="82" fillId="2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3" fillId="0" borderId="0">
      <alignment wrapText="1"/>
    </xf>
    <xf numFmtId="0" fontId="9" fillId="0" borderId="0"/>
    <xf numFmtId="0" fontId="82" fillId="26" borderId="0" applyNumberFormat="0" applyBorder="0" applyAlignment="0" applyProtection="0"/>
    <xf numFmtId="0" fontId="9" fillId="0" borderId="0"/>
    <xf numFmtId="0" fontId="9" fillId="0" borderId="0"/>
    <xf numFmtId="0" fontId="9" fillId="0" borderId="0"/>
    <xf numFmtId="0" fontId="119" fillId="0" borderId="51" applyNumberFormat="0" applyFill="0">
      <alignment horizontal="centerContinuous" vertical="top"/>
    </xf>
    <xf numFmtId="0" fontId="119" fillId="72" borderId="51" applyNumberFormat="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2" fillId="28" borderId="0" applyNumberFormat="0" applyBorder="0" applyAlignment="0" applyProtection="0"/>
    <xf numFmtId="0" fontId="9" fillId="0" borderId="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9" fontId="82" fillId="0" borderId="0" applyFont="0" applyFill="0" applyBorder="0" applyAlignment="0" applyProtection="0"/>
    <xf numFmtId="0" fontId="9" fillId="0" borderId="0"/>
    <xf numFmtId="0" fontId="9" fillId="0" borderId="0"/>
    <xf numFmtId="0" fontId="9" fillId="0" borderId="0"/>
    <xf numFmtId="0" fontId="1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9" fontId="1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3" fillId="23" borderId="53" applyNumberFormat="0" applyFont="0" applyAlignment="0" applyProtection="0"/>
    <xf numFmtId="0" fontId="9" fillId="0" borderId="0"/>
    <xf numFmtId="0" fontId="9" fillId="0" borderId="0"/>
    <xf numFmtId="0" fontId="9" fillId="0" borderId="0"/>
    <xf numFmtId="9" fontId="1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8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9" fillId="2" borderId="0" applyNumberFormat="0" applyBorder="0" applyAlignment="0" applyProtection="0"/>
    <xf numFmtId="0" fontId="59" fillId="24" borderId="0" applyNumberFormat="0" applyBorder="0" applyAlignment="0" applyProtection="0"/>
    <xf numFmtId="0" fontId="19" fillId="2" borderId="0" applyNumberFormat="0" applyBorder="0" applyAlignment="0" applyProtection="0"/>
    <xf numFmtId="0" fontId="73" fillId="24" borderId="0" applyNumberFormat="0" applyBorder="0" applyAlignment="0" applyProtection="0"/>
    <xf numFmtId="0" fontId="19" fillId="3" borderId="0" applyNumberFormat="0" applyBorder="0" applyAlignment="0" applyProtection="0"/>
    <xf numFmtId="0" fontId="59" fillId="25"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59" fillId="26"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59" fillId="27"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59" fillId="28" borderId="0" applyNumberFormat="0" applyBorder="0" applyAlignment="0" applyProtection="0"/>
    <xf numFmtId="0" fontId="19" fillId="6" borderId="0" applyNumberFormat="0" applyBorder="0" applyAlignment="0" applyProtection="0"/>
    <xf numFmtId="0" fontId="73" fillId="29" borderId="0" applyNumberFormat="0" applyBorder="0" applyAlignment="0" applyProtection="0"/>
    <xf numFmtId="0" fontId="19" fillId="7" borderId="0" applyNumberFormat="0" applyBorder="0" applyAlignment="0" applyProtection="0"/>
    <xf numFmtId="0" fontId="59" fillId="29" borderId="0" applyNumberFormat="0" applyBorder="0" applyAlignment="0" applyProtection="0"/>
    <xf numFmtId="0" fontId="19" fillId="7" borderId="0" applyNumberFormat="0" applyBorder="0" applyAlignment="0" applyProtection="0"/>
    <xf numFmtId="0" fontId="73" fillId="30" borderId="0" applyNumberFormat="0" applyBorder="0" applyAlignment="0" applyProtection="0"/>
    <xf numFmtId="0" fontId="19" fillId="8" borderId="0" applyNumberFormat="0" applyBorder="0" applyAlignment="0" applyProtection="0"/>
    <xf numFmtId="0" fontId="59" fillId="30" borderId="0" applyNumberFormat="0" applyBorder="0" applyAlignment="0" applyProtection="0"/>
    <xf numFmtId="0" fontId="19" fillId="8" borderId="0" applyNumberFormat="0" applyBorder="0" applyAlignment="0" applyProtection="0"/>
    <xf numFmtId="0" fontId="73" fillId="31" borderId="0" applyNumberFormat="0" applyBorder="0" applyAlignment="0" applyProtection="0"/>
    <xf numFmtId="0" fontId="19" fillId="9" borderId="0" applyNumberFormat="0" applyBorder="0" applyAlignment="0" applyProtection="0"/>
    <xf numFmtId="0" fontId="59" fillId="31" borderId="0" applyNumberFormat="0" applyBorder="0" applyAlignment="0" applyProtection="0"/>
    <xf numFmtId="0" fontId="19" fillId="9" borderId="0" applyNumberFormat="0" applyBorder="0" applyAlignment="0" applyProtection="0"/>
    <xf numFmtId="0" fontId="73" fillId="32" borderId="0" applyNumberFormat="0" applyBorder="0" applyAlignment="0" applyProtection="0"/>
    <xf numFmtId="0" fontId="19" fillId="10" borderId="0" applyNumberFormat="0" applyBorder="0" applyAlignment="0" applyProtection="0"/>
    <xf numFmtId="0" fontId="59" fillId="32" borderId="0" applyNumberFormat="0" applyBorder="0" applyAlignment="0" applyProtection="0"/>
    <xf numFmtId="0" fontId="19" fillId="10" borderId="0" applyNumberFormat="0" applyBorder="0" applyAlignment="0" applyProtection="0"/>
    <xf numFmtId="0" fontId="73" fillId="33" borderId="0" applyNumberFormat="0" applyBorder="0" applyAlignment="0" applyProtection="0"/>
    <xf numFmtId="0" fontId="19" fillId="5" borderId="0" applyNumberFormat="0" applyBorder="0" applyAlignment="0" applyProtection="0"/>
    <xf numFmtId="0" fontId="59" fillId="33" borderId="0" applyNumberFormat="0" applyBorder="0" applyAlignment="0" applyProtection="0"/>
    <xf numFmtId="0" fontId="19" fillId="5" borderId="0" applyNumberFormat="0" applyBorder="0" applyAlignment="0" applyProtection="0"/>
    <xf numFmtId="0" fontId="73" fillId="34" borderId="0" applyNumberFormat="0" applyBorder="0" applyAlignment="0" applyProtection="0"/>
    <xf numFmtId="0" fontId="19" fillId="8" borderId="0" applyNumberFormat="0" applyBorder="0" applyAlignment="0" applyProtection="0"/>
    <xf numFmtId="0" fontId="59" fillId="34" borderId="0" applyNumberFormat="0" applyBorder="0" applyAlignment="0" applyProtection="0"/>
    <xf numFmtId="0" fontId="19" fillId="8" borderId="0" applyNumberFormat="0" applyBorder="0" applyAlignment="0" applyProtection="0"/>
    <xf numFmtId="0" fontId="73" fillId="35" borderId="0" applyNumberFormat="0" applyBorder="0" applyAlignment="0" applyProtection="0"/>
    <xf numFmtId="0" fontId="19" fillId="11" borderId="0" applyNumberFormat="0" applyBorder="0" applyAlignment="0" applyProtection="0"/>
    <xf numFmtId="0" fontId="59" fillId="35" borderId="0" applyNumberFormat="0" applyBorder="0" applyAlignment="0" applyProtection="0"/>
    <xf numFmtId="0" fontId="19" fillId="11" borderId="0" applyNumberFormat="0" applyBorder="0" applyAlignment="0" applyProtection="0"/>
    <xf numFmtId="0" fontId="60" fillId="36" borderId="0" applyNumberFormat="0" applyBorder="0" applyAlignment="0" applyProtection="0"/>
    <xf numFmtId="0" fontId="20" fillId="12" borderId="0" applyNumberFormat="0" applyBorder="0" applyAlignment="0" applyProtection="0"/>
    <xf numFmtId="0" fontId="60" fillId="37" borderId="0" applyNumberFormat="0" applyBorder="0" applyAlignment="0" applyProtection="0"/>
    <xf numFmtId="0" fontId="20" fillId="9" borderId="0" applyNumberFormat="0" applyBorder="0" applyAlignment="0" applyProtection="0"/>
    <xf numFmtId="0" fontId="60" fillId="38" borderId="0" applyNumberFormat="0" applyBorder="0" applyAlignment="0" applyProtection="0"/>
    <xf numFmtId="0" fontId="20" fillId="10" borderId="0" applyNumberFormat="0" applyBorder="0" applyAlignment="0" applyProtection="0"/>
    <xf numFmtId="0" fontId="60" fillId="39" borderId="0" applyNumberFormat="0" applyBorder="0" applyAlignment="0" applyProtection="0"/>
    <xf numFmtId="0" fontId="20" fillId="13" borderId="0" applyNumberFormat="0" applyBorder="0" applyAlignment="0" applyProtection="0"/>
    <xf numFmtId="0" fontId="60" fillId="40" borderId="0" applyNumberFormat="0" applyBorder="0" applyAlignment="0" applyProtection="0"/>
    <xf numFmtId="0" fontId="20" fillId="14" borderId="0" applyNumberFormat="0" applyBorder="0" applyAlignment="0" applyProtection="0"/>
    <xf numFmtId="0" fontId="60" fillId="41" borderId="0" applyNumberFormat="0" applyBorder="0" applyAlignment="0" applyProtection="0"/>
    <xf numFmtId="0" fontId="20" fillId="15" borderId="0" applyNumberFormat="0" applyBorder="0" applyAlignment="0" applyProtection="0"/>
    <xf numFmtId="0" fontId="60" fillId="42" borderId="0" applyNumberFormat="0" applyBorder="0" applyAlignment="0" applyProtection="0"/>
    <xf numFmtId="0" fontId="20" fillId="16" borderId="0" applyNumberFormat="0" applyBorder="0" applyAlignment="0" applyProtection="0"/>
    <xf numFmtId="0" fontId="60" fillId="43" borderId="0" applyNumberFormat="0" applyBorder="0" applyAlignment="0" applyProtection="0"/>
    <xf numFmtId="0" fontId="20" fillId="17" borderId="0" applyNumberFormat="0" applyBorder="0" applyAlignment="0" applyProtection="0"/>
    <xf numFmtId="0" fontId="60" fillId="44" borderId="0" applyNumberFormat="0" applyBorder="0" applyAlignment="0" applyProtection="0"/>
    <xf numFmtId="0" fontId="20" fillId="18" borderId="0" applyNumberFormat="0" applyBorder="0" applyAlignment="0" applyProtection="0"/>
    <xf numFmtId="0" fontId="60" fillId="45" borderId="0" applyNumberFormat="0" applyBorder="0" applyAlignment="0" applyProtection="0"/>
    <xf numFmtId="0" fontId="20" fillId="13" borderId="0" applyNumberFormat="0" applyBorder="0" applyAlignment="0" applyProtection="0"/>
    <xf numFmtId="0" fontId="60" fillId="46" borderId="0" applyNumberFormat="0" applyBorder="0" applyAlignment="0" applyProtection="0"/>
    <xf numFmtId="0" fontId="20" fillId="14" borderId="0" applyNumberFormat="0" applyBorder="0" applyAlignment="0" applyProtection="0"/>
    <xf numFmtId="0" fontId="60" fillId="47" borderId="0" applyNumberFormat="0" applyBorder="0" applyAlignment="0" applyProtection="0"/>
    <xf numFmtId="0" fontId="20" fillId="19" borderId="0" applyNumberFormat="0" applyBorder="0" applyAlignment="0" applyProtection="0"/>
    <xf numFmtId="0" fontId="61" fillId="48" borderId="0" applyNumberFormat="0" applyBorder="0" applyAlignment="0" applyProtection="0"/>
    <xf numFmtId="0" fontId="21" fillId="3" borderId="0" applyNumberFormat="0" applyBorder="0" applyAlignment="0" applyProtection="0"/>
    <xf numFmtId="0" fontId="62" fillId="49" borderId="25" applyNumberFormat="0" applyAlignment="0" applyProtection="0"/>
    <xf numFmtId="0" fontId="22" fillId="20" borderId="1" applyNumberFormat="0" applyAlignment="0" applyProtection="0"/>
    <xf numFmtId="0" fontId="63" fillId="50" borderId="26" applyNumberFormat="0" applyAlignment="0" applyProtection="0"/>
    <xf numFmtId="0" fontId="23" fillId="21" borderId="2" applyNumberFormat="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64" fillId="0" borderId="0" applyNumberFormat="0" applyFill="0" applyBorder="0" applyAlignment="0" applyProtection="0"/>
    <xf numFmtId="0" fontId="24" fillId="0" borderId="0" applyNumberFormat="0" applyFill="0" applyBorder="0" applyAlignment="0" applyProtection="0"/>
    <xf numFmtId="0" fontId="65" fillId="51" borderId="0" applyNumberFormat="0" applyBorder="0" applyAlignment="0" applyProtection="0"/>
    <xf numFmtId="0" fontId="25" fillId="4" borderId="0" applyNumberFormat="0" applyBorder="0" applyAlignment="0" applyProtection="0"/>
    <xf numFmtId="0" fontId="38" fillId="0" borderId="3" applyNumberFormat="0" applyFill="0" applyAlignment="0" applyProtection="0"/>
    <xf numFmtId="0" fontId="66" fillId="0" borderId="27"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67" fillId="0" borderId="28" applyNumberFormat="0" applyFill="0" applyAlignment="0" applyProtection="0"/>
    <xf numFmtId="0" fontId="39" fillId="0" borderId="4" applyNumberFormat="0" applyFill="0" applyAlignment="0" applyProtection="0"/>
    <xf numFmtId="0" fontId="68" fillId="0" borderId="29" applyNumberFormat="0" applyFill="0" applyAlignment="0" applyProtection="0"/>
    <xf numFmtId="0" fontId="26" fillId="0" borderId="5" applyNumberFormat="0" applyFill="0" applyAlignment="0" applyProtection="0"/>
    <xf numFmtId="0" fontId="68" fillId="0" borderId="0" applyNumberFormat="0" applyFill="0" applyBorder="0" applyAlignment="0" applyProtection="0"/>
    <xf numFmtId="0" fontId="26" fillId="0" borderId="0" applyNumberFormat="0" applyFill="0" applyBorder="0" applyAlignment="0" applyProtection="0"/>
    <xf numFmtId="0" fontId="69" fillId="52" borderId="25" applyNumberFormat="0" applyAlignment="0" applyProtection="0"/>
    <xf numFmtId="0" fontId="27" fillId="7" borderId="1" applyNumberFormat="0" applyAlignment="0" applyProtection="0"/>
    <xf numFmtId="0" fontId="70" fillId="0" borderId="30" applyNumberFormat="0" applyFill="0" applyAlignment="0" applyProtection="0"/>
    <xf numFmtId="0" fontId="28" fillId="0" borderId="7" applyNumberFormat="0" applyFill="0" applyAlignment="0" applyProtection="0"/>
    <xf numFmtId="0" fontId="71" fillId="53" borderId="0" applyNumberFormat="0" applyBorder="0" applyAlignment="0" applyProtection="0"/>
    <xf numFmtId="0" fontId="29" fillId="22" borderId="0" applyNumberFormat="0" applyBorder="0" applyAlignment="0" applyProtection="0"/>
    <xf numFmtId="0" fontId="59" fillId="0" borderId="0"/>
    <xf numFmtId="0" fontId="13" fillId="0" borderId="0"/>
    <xf numFmtId="0" fontId="13" fillId="0" borderId="0"/>
    <xf numFmtId="0" fontId="13" fillId="0" borderId="0"/>
    <xf numFmtId="0" fontId="13" fillId="0" borderId="0"/>
    <xf numFmtId="0" fontId="13" fillId="0" borderId="0"/>
    <xf numFmtId="0" fontId="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alignment wrapText="1"/>
    </xf>
    <xf numFmtId="0" fontId="13" fillId="0" borderId="0"/>
    <xf numFmtId="0" fontId="18" fillId="0" borderId="0"/>
    <xf numFmtId="0" fontId="9" fillId="0" borderId="0"/>
    <xf numFmtId="0" fontId="73" fillId="0" borderId="0"/>
    <xf numFmtId="0" fontId="73" fillId="0" borderId="0"/>
    <xf numFmtId="0" fontId="18" fillId="0" borderId="0"/>
    <xf numFmtId="0" fontId="18" fillId="0" borderId="0"/>
    <xf numFmtId="0" fontId="13" fillId="0" borderId="0">
      <alignment wrapText="1"/>
    </xf>
    <xf numFmtId="0" fontId="18" fillId="0" borderId="0"/>
    <xf numFmtId="0" fontId="13" fillId="0" borderId="0"/>
    <xf numFmtId="0" fontId="18" fillId="0" borderId="0"/>
    <xf numFmtId="0" fontId="13" fillId="0" borderId="0"/>
    <xf numFmtId="0" fontId="59" fillId="0" borderId="0"/>
    <xf numFmtId="0" fontId="59" fillId="0" borderId="0"/>
    <xf numFmtId="0" fontId="13" fillId="0" borderId="0"/>
    <xf numFmtId="0" fontId="13" fillId="0" borderId="0"/>
    <xf numFmtId="0" fontId="37" fillId="0" borderId="0"/>
    <xf numFmtId="0" fontId="18"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9" fillId="0" borderId="0"/>
    <xf numFmtId="0" fontId="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8" fillId="0" borderId="0"/>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xf numFmtId="0" fontId="59" fillId="0" borderId="0"/>
    <xf numFmtId="0" fontId="13" fillId="0" borderId="0"/>
    <xf numFmtId="0" fontId="59" fillId="0" borderId="0"/>
    <xf numFmtId="0" fontId="13" fillId="0" borderId="0"/>
    <xf numFmtId="0" fontId="59" fillId="0" borderId="0"/>
    <xf numFmtId="0" fontId="73" fillId="0" borderId="0"/>
    <xf numFmtId="0" fontId="73" fillId="0" borderId="0"/>
    <xf numFmtId="0" fontId="59" fillId="0" borderId="0"/>
    <xf numFmtId="0" fontId="13" fillId="0" borderId="0"/>
    <xf numFmtId="0" fontId="13" fillId="0" borderId="0">
      <alignment wrapText="1"/>
    </xf>
    <xf numFmtId="0" fontId="13"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39" fontId="12" fillId="0" borderId="0"/>
    <xf numFmtId="0" fontId="43" fillId="0" borderId="0"/>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171"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2" fontId="10" fillId="0" borderId="0"/>
    <xf numFmtId="0" fontId="9" fillId="0" borderId="0"/>
    <xf numFmtId="9" fontId="9" fillId="0" borderId="0" applyFont="0" applyFill="0" applyBorder="0" applyAlignment="0" applyProtection="0"/>
    <xf numFmtId="0" fontId="73" fillId="24" borderId="0" applyNumberFormat="0" applyBorder="0" applyAlignment="0" applyProtection="0"/>
    <xf numFmtId="0" fontId="19" fillId="2" borderId="0" applyNumberFormat="0" applyBorder="0" applyAlignment="0" applyProtection="0"/>
    <xf numFmtId="0" fontId="59" fillId="24" borderId="0" applyNumberFormat="0" applyBorder="0" applyAlignment="0" applyProtection="0"/>
    <xf numFmtId="0" fontId="19" fillId="2"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19" fillId="3" borderId="0" applyNumberFormat="0" applyBorder="0" applyAlignment="0" applyProtection="0"/>
    <xf numFmtId="0" fontId="59" fillId="25" borderId="0" applyNumberFormat="0" applyBorder="0" applyAlignment="0" applyProtection="0"/>
    <xf numFmtId="0" fontId="19" fillId="3" borderId="0" applyNumberFormat="0" applyBorder="0" applyAlignment="0" applyProtection="0"/>
    <xf numFmtId="0" fontId="73" fillId="26" borderId="0" applyNumberFormat="0" applyBorder="0" applyAlignment="0" applyProtection="0"/>
    <xf numFmtId="0" fontId="19" fillId="4" borderId="0" applyNumberFormat="0" applyBorder="0" applyAlignment="0" applyProtection="0"/>
    <xf numFmtId="0" fontId="59" fillId="26" borderId="0" applyNumberFormat="0" applyBorder="0" applyAlignment="0" applyProtection="0"/>
    <xf numFmtId="0" fontId="19" fillId="4" borderId="0" applyNumberFormat="0" applyBorder="0" applyAlignment="0" applyProtection="0"/>
    <xf numFmtId="0" fontId="73" fillId="27" borderId="0" applyNumberFormat="0" applyBorder="0" applyAlignment="0" applyProtection="0"/>
    <xf numFmtId="0" fontId="19" fillId="5" borderId="0" applyNumberFormat="0" applyBorder="0" applyAlignment="0" applyProtection="0"/>
    <xf numFmtId="0" fontId="59" fillId="27" borderId="0" applyNumberFormat="0" applyBorder="0" applyAlignment="0" applyProtection="0"/>
    <xf numFmtId="0" fontId="19" fillId="5" borderId="0" applyNumberFormat="0" applyBorder="0" applyAlignment="0" applyProtection="0"/>
    <xf numFmtId="0" fontId="73" fillId="28" borderId="0" applyNumberFormat="0" applyBorder="0" applyAlignment="0" applyProtection="0"/>
    <xf numFmtId="0" fontId="19" fillId="6" borderId="0" applyNumberFormat="0" applyBorder="0" applyAlignment="0" applyProtection="0"/>
    <xf numFmtId="0" fontId="59" fillId="28" borderId="0" applyNumberFormat="0" applyBorder="0" applyAlignment="0" applyProtection="0"/>
    <xf numFmtId="0" fontId="19" fillId="6" borderId="0" applyNumberFormat="0" applyBorder="0" applyAlignment="0" applyProtection="0"/>
    <xf numFmtId="0" fontId="73" fillId="29" borderId="0" applyNumberFormat="0" applyBorder="0" applyAlignment="0" applyProtection="0"/>
    <xf numFmtId="0" fontId="19" fillId="7" borderId="0" applyNumberFormat="0" applyBorder="0" applyAlignment="0" applyProtection="0"/>
    <xf numFmtId="0" fontId="59" fillId="29" borderId="0" applyNumberFormat="0" applyBorder="0" applyAlignment="0" applyProtection="0"/>
    <xf numFmtId="0" fontId="19" fillId="7" borderId="0" applyNumberFormat="0" applyBorder="0" applyAlignment="0" applyProtection="0"/>
    <xf numFmtId="0" fontId="73" fillId="30" borderId="0" applyNumberFormat="0" applyBorder="0" applyAlignment="0" applyProtection="0"/>
    <xf numFmtId="0" fontId="19" fillId="8" borderId="0" applyNumberFormat="0" applyBorder="0" applyAlignment="0" applyProtection="0"/>
    <xf numFmtId="0" fontId="59" fillId="30" borderId="0" applyNumberFormat="0" applyBorder="0" applyAlignment="0" applyProtection="0"/>
    <xf numFmtId="0" fontId="19" fillId="8" borderId="0" applyNumberFormat="0" applyBorder="0" applyAlignment="0" applyProtection="0"/>
    <xf numFmtId="0" fontId="73" fillId="31" borderId="0" applyNumberFormat="0" applyBorder="0" applyAlignment="0" applyProtection="0"/>
    <xf numFmtId="0" fontId="19" fillId="9" borderId="0" applyNumberFormat="0" applyBorder="0" applyAlignment="0" applyProtection="0"/>
    <xf numFmtId="0" fontId="59" fillId="31" borderId="0" applyNumberFormat="0" applyBorder="0" applyAlignment="0" applyProtection="0"/>
    <xf numFmtId="0" fontId="19" fillId="9" borderId="0" applyNumberFormat="0" applyBorder="0" applyAlignment="0" applyProtection="0"/>
    <xf numFmtId="0" fontId="73" fillId="32" borderId="0" applyNumberFormat="0" applyBorder="0" applyAlignment="0" applyProtection="0"/>
    <xf numFmtId="0" fontId="19" fillId="10" borderId="0" applyNumberFormat="0" applyBorder="0" applyAlignment="0" applyProtection="0"/>
    <xf numFmtId="0" fontId="59" fillId="32" borderId="0" applyNumberFormat="0" applyBorder="0" applyAlignment="0" applyProtection="0"/>
    <xf numFmtId="0" fontId="19" fillId="10" borderId="0" applyNumberFormat="0" applyBorder="0" applyAlignment="0" applyProtection="0"/>
    <xf numFmtId="0" fontId="73" fillId="33" borderId="0" applyNumberFormat="0" applyBorder="0" applyAlignment="0" applyProtection="0"/>
    <xf numFmtId="0" fontId="19" fillId="5" borderId="0" applyNumberFormat="0" applyBorder="0" applyAlignment="0" applyProtection="0"/>
    <xf numFmtId="0" fontId="59" fillId="33" borderId="0" applyNumberFormat="0" applyBorder="0" applyAlignment="0" applyProtection="0"/>
    <xf numFmtId="0" fontId="19" fillId="5" borderId="0" applyNumberFormat="0" applyBorder="0" applyAlignment="0" applyProtection="0"/>
    <xf numFmtId="0" fontId="73" fillId="34" borderId="0" applyNumberFormat="0" applyBorder="0" applyAlignment="0" applyProtection="0"/>
    <xf numFmtId="0" fontId="19" fillId="8" borderId="0" applyNumberFormat="0" applyBorder="0" applyAlignment="0" applyProtection="0"/>
    <xf numFmtId="0" fontId="59" fillId="34" borderId="0" applyNumberFormat="0" applyBorder="0" applyAlignment="0" applyProtection="0"/>
    <xf numFmtId="0" fontId="19" fillId="8" borderId="0" applyNumberFormat="0" applyBorder="0" applyAlignment="0" applyProtection="0"/>
    <xf numFmtId="0" fontId="73" fillId="35" borderId="0" applyNumberFormat="0" applyBorder="0" applyAlignment="0" applyProtection="0"/>
    <xf numFmtId="0" fontId="19" fillId="11" borderId="0" applyNumberFormat="0" applyBorder="0" applyAlignment="0" applyProtection="0"/>
    <xf numFmtId="0" fontId="59" fillId="35" borderId="0" applyNumberFormat="0" applyBorder="0" applyAlignment="0" applyProtection="0"/>
    <xf numFmtId="0" fontId="19" fillId="11" borderId="0" applyNumberFormat="0" applyBorder="0" applyAlignment="0" applyProtection="0"/>
    <xf numFmtId="0" fontId="60" fillId="36" borderId="0" applyNumberFormat="0" applyBorder="0" applyAlignment="0" applyProtection="0"/>
    <xf numFmtId="0" fontId="20" fillId="12" borderId="0" applyNumberFormat="0" applyBorder="0" applyAlignment="0" applyProtection="0"/>
    <xf numFmtId="0" fontId="60" fillId="37" borderId="0" applyNumberFormat="0" applyBorder="0" applyAlignment="0" applyProtection="0"/>
    <xf numFmtId="0" fontId="20" fillId="9" borderId="0" applyNumberFormat="0" applyBorder="0" applyAlignment="0" applyProtection="0"/>
    <xf numFmtId="0" fontId="60" fillId="38" borderId="0" applyNumberFormat="0" applyBorder="0" applyAlignment="0" applyProtection="0"/>
    <xf numFmtId="0" fontId="20" fillId="10" borderId="0" applyNumberFormat="0" applyBorder="0" applyAlignment="0" applyProtection="0"/>
    <xf numFmtId="0" fontId="60" fillId="39" borderId="0" applyNumberFormat="0" applyBorder="0" applyAlignment="0" applyProtection="0"/>
    <xf numFmtId="0" fontId="20" fillId="13" borderId="0" applyNumberFormat="0" applyBorder="0" applyAlignment="0" applyProtection="0"/>
    <xf numFmtId="0" fontId="60" fillId="40" borderId="0" applyNumberFormat="0" applyBorder="0" applyAlignment="0" applyProtection="0"/>
    <xf numFmtId="0" fontId="20" fillId="14" borderId="0" applyNumberFormat="0" applyBorder="0" applyAlignment="0" applyProtection="0"/>
    <xf numFmtId="0" fontId="60" fillId="41" borderId="0" applyNumberFormat="0" applyBorder="0" applyAlignment="0" applyProtection="0"/>
    <xf numFmtId="0" fontId="20" fillId="15" borderId="0" applyNumberFormat="0" applyBorder="0" applyAlignment="0" applyProtection="0"/>
    <xf numFmtId="0" fontId="60" fillId="42" borderId="0" applyNumberFormat="0" applyBorder="0" applyAlignment="0" applyProtection="0"/>
    <xf numFmtId="0" fontId="20" fillId="16" borderId="0" applyNumberFormat="0" applyBorder="0" applyAlignment="0" applyProtection="0"/>
    <xf numFmtId="0" fontId="60" fillId="43" borderId="0" applyNumberFormat="0" applyBorder="0" applyAlignment="0" applyProtection="0"/>
    <xf numFmtId="0" fontId="20" fillId="17" borderId="0" applyNumberFormat="0" applyBorder="0" applyAlignment="0" applyProtection="0"/>
    <xf numFmtId="0" fontId="60" fillId="44" borderId="0" applyNumberFormat="0" applyBorder="0" applyAlignment="0" applyProtection="0"/>
    <xf numFmtId="0" fontId="20" fillId="18" borderId="0" applyNumberFormat="0" applyBorder="0" applyAlignment="0" applyProtection="0"/>
    <xf numFmtId="0" fontId="60" fillId="45" borderId="0" applyNumberFormat="0" applyBorder="0" applyAlignment="0" applyProtection="0"/>
    <xf numFmtId="0" fontId="20" fillId="13" borderId="0" applyNumberFormat="0" applyBorder="0" applyAlignment="0" applyProtection="0"/>
    <xf numFmtId="0" fontId="60" fillId="46" borderId="0" applyNumberFormat="0" applyBorder="0" applyAlignment="0" applyProtection="0"/>
    <xf numFmtId="0" fontId="20" fillId="14" borderId="0" applyNumberFormat="0" applyBorder="0" applyAlignment="0" applyProtection="0"/>
    <xf numFmtId="0" fontId="60" fillId="47" borderId="0" applyNumberFormat="0" applyBorder="0" applyAlignment="0" applyProtection="0"/>
    <xf numFmtId="0" fontId="20" fillId="19" borderId="0" applyNumberFormat="0" applyBorder="0" applyAlignment="0" applyProtection="0"/>
    <xf numFmtId="0" fontId="61" fillId="48" borderId="0" applyNumberFormat="0" applyBorder="0" applyAlignment="0" applyProtection="0"/>
    <xf numFmtId="0" fontId="21" fillId="3" borderId="0" applyNumberFormat="0" applyBorder="0" applyAlignment="0" applyProtection="0"/>
    <xf numFmtId="0" fontId="62" fillId="49" borderId="25" applyNumberFormat="0" applyAlignment="0" applyProtection="0"/>
    <xf numFmtId="0" fontId="22" fillId="20" borderId="1" applyNumberFormat="0" applyAlignment="0" applyProtection="0"/>
    <xf numFmtId="0" fontId="63" fillId="50" borderId="26" applyNumberFormat="0" applyAlignment="0" applyProtection="0"/>
    <xf numFmtId="0" fontId="23" fillId="21" borderId="2" applyNumberFormat="0" applyAlignment="0" applyProtection="0"/>
    <xf numFmtId="43" fontId="7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37" fontId="11" fillId="0" borderId="0" applyFill="0" applyBorder="0" applyAlignment="0" applyProtection="0"/>
    <xf numFmtId="44" fontId="43" fillId="0" borderId="0" applyFont="0" applyFill="0" applyBorder="0" applyAlignment="0" applyProtection="0"/>
    <xf numFmtId="44" fontId="73" fillId="0" borderId="0" applyFont="0" applyFill="0" applyBorder="0" applyAlignment="0" applyProtection="0"/>
    <xf numFmtId="9" fontId="9" fillId="0" borderId="0" applyFont="0" applyFill="0" applyBorder="0" applyAlignment="0" applyProtection="0"/>
    <xf numFmtId="44" fontId="11" fillId="0" borderId="0" applyFont="0" applyFill="0" applyBorder="0" applyAlignment="0" applyProtection="0"/>
    <xf numFmtId="5" fontId="11" fillId="0" borderId="0" applyFill="0" applyBorder="0" applyAlignment="0" applyProtection="0"/>
    <xf numFmtId="167" fontId="11" fillId="0" borderId="0" applyFill="0" applyBorder="0" applyAlignment="0" applyProtection="0"/>
    <xf numFmtId="0" fontId="64" fillId="0" borderId="0" applyNumberFormat="0" applyFill="0" applyBorder="0" applyAlignment="0" applyProtection="0"/>
    <xf numFmtId="0" fontId="24" fillId="0" borderId="0" applyNumberFormat="0" applyFill="0" applyBorder="0" applyAlignment="0" applyProtection="0"/>
    <xf numFmtId="2" fontId="11" fillId="0" borderId="0" applyFill="0" applyBorder="0" applyAlignment="0" applyProtection="0"/>
    <xf numFmtId="0" fontId="65" fillId="51" borderId="0" applyNumberFormat="0" applyBorder="0" applyAlignment="0" applyProtection="0"/>
    <xf numFmtId="0" fontId="25" fillId="4" borderId="0" applyNumberFormat="0" applyBorder="0" applyAlignment="0" applyProtection="0"/>
    <xf numFmtId="0" fontId="38" fillId="0" borderId="3" applyNumberFormat="0" applyFill="0" applyAlignment="0" applyProtection="0"/>
    <xf numFmtId="0" fontId="66" fillId="0" borderId="27"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67" fillId="0" borderId="28" applyNumberFormat="0" applyFill="0" applyAlignment="0" applyProtection="0"/>
    <xf numFmtId="0" fontId="39" fillId="0" borderId="4" applyNumberFormat="0" applyFill="0" applyAlignment="0" applyProtection="0"/>
    <xf numFmtId="0" fontId="68" fillId="0" borderId="29" applyNumberFormat="0" applyFill="0" applyAlignment="0" applyProtection="0"/>
    <xf numFmtId="0" fontId="26" fillId="0" borderId="5" applyNumberFormat="0" applyFill="0" applyAlignment="0" applyProtection="0"/>
    <xf numFmtId="0" fontId="68" fillId="0" borderId="0" applyNumberFormat="0" applyFill="0" applyBorder="0" applyAlignment="0" applyProtection="0"/>
    <xf numFmtId="0" fontId="26" fillId="0" borderId="0" applyNumberFormat="0" applyFill="0" applyBorder="0" applyAlignment="0" applyProtection="0"/>
    <xf numFmtId="0" fontId="107" fillId="49" borderId="32" applyNumberFormat="0" applyAlignment="0" applyProtection="0"/>
    <xf numFmtId="0" fontId="160" fillId="52" borderId="25" applyNumberFormat="0" applyAlignment="0" applyProtection="0"/>
    <xf numFmtId="0" fontId="69" fillId="52" borderId="25" applyNumberFormat="0" applyAlignment="0" applyProtection="0"/>
    <xf numFmtId="0" fontId="27" fillId="7" borderId="1" applyNumberFormat="0" applyAlignment="0" applyProtection="0"/>
    <xf numFmtId="0" fontId="70" fillId="0" borderId="30" applyNumberFormat="0" applyFill="0" applyAlignment="0" applyProtection="0"/>
    <xf numFmtId="0" fontId="28" fillId="0" borderId="7" applyNumberFormat="0" applyFill="0" applyAlignment="0" applyProtection="0"/>
    <xf numFmtId="0" fontId="71" fillId="53" borderId="0" applyNumberFormat="0" applyBorder="0" applyAlignment="0" applyProtection="0"/>
    <xf numFmtId="0" fontId="29" fillId="22" borderId="0" applyNumberFormat="0" applyBorder="0" applyAlignment="0" applyProtection="0"/>
    <xf numFmtId="0" fontId="59" fillId="0" borderId="0"/>
    <xf numFmtId="0" fontId="19" fillId="0" borderId="0"/>
    <xf numFmtId="0" fontId="18" fillId="0" borderId="0"/>
    <xf numFmtId="0" fontId="9" fillId="0" borderId="0"/>
    <xf numFmtId="0" fontId="19" fillId="23" borderId="8" applyNumberFormat="0" applyFont="0" applyAlignment="0" applyProtection="0"/>
    <xf numFmtId="0" fontId="18" fillId="0" borderId="0"/>
    <xf numFmtId="0" fontId="18" fillId="0" borderId="0"/>
    <xf numFmtId="0" fontId="18" fillId="0" borderId="0"/>
    <xf numFmtId="0" fontId="59" fillId="0" borderId="0"/>
    <xf numFmtId="0" fontId="37" fillId="0" borderId="0"/>
    <xf numFmtId="0" fontId="18" fillId="0" borderId="0"/>
    <xf numFmtId="0" fontId="19" fillId="23" borderId="8" applyNumberFormat="0" applyFont="0" applyAlignment="0" applyProtection="0"/>
    <xf numFmtId="0" fontId="19" fillId="23" borderId="8" applyNumberFormat="0" applyFont="0" applyAlignment="0" applyProtection="0"/>
    <xf numFmtId="0" fontId="59" fillId="0" borderId="0"/>
    <xf numFmtId="0" fontId="19" fillId="23" borderId="8" applyNumberFormat="0" applyFont="0" applyAlignment="0" applyProtection="0"/>
    <xf numFmtId="0" fontId="59" fillId="0" borderId="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8" fillId="0" borderId="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8" fillId="0" borderId="0"/>
    <xf numFmtId="0" fontId="14" fillId="0" borderId="0"/>
    <xf numFmtId="0" fontId="19" fillId="23" borderId="8" applyNumberFormat="0" applyFont="0" applyAlignment="0" applyProtection="0"/>
    <xf numFmtId="0" fontId="19" fillId="23" borderId="8" applyNumberFormat="0" applyFont="0" applyAlignment="0" applyProtection="0"/>
    <xf numFmtId="0" fontId="34" fillId="0" borderId="0"/>
    <xf numFmtId="0" fontId="105" fillId="52" borderId="25" applyNumberFormat="0" applyAlignment="0" applyProtection="0"/>
    <xf numFmtId="0" fontId="34" fillId="0" borderId="0"/>
    <xf numFmtId="0" fontId="14" fillId="0" borderId="0"/>
    <xf numFmtId="0" fontId="59" fillId="0" borderId="0"/>
    <xf numFmtId="0" fontId="13" fillId="0" borderId="0">
      <alignment wrapText="1"/>
    </xf>
    <xf numFmtId="0" fontId="9" fillId="0" borderId="0"/>
    <xf numFmtId="0" fontId="9" fillId="0" borderId="0"/>
    <xf numFmtId="0" fontId="13" fillId="0" borderId="0"/>
    <xf numFmtId="0" fontId="13" fillId="0" borderId="0"/>
    <xf numFmtId="0" fontId="13" fillId="0" borderId="0"/>
    <xf numFmtId="0" fontId="19" fillId="23" borderId="8" applyNumberFormat="0" applyFont="0" applyAlignment="0" applyProtection="0"/>
    <xf numFmtId="0" fontId="13" fillId="0" borderId="0"/>
    <xf numFmtId="0" fontId="19" fillId="23" borderId="8" applyNumberFormat="0" applyFont="0" applyAlignment="0" applyProtection="0"/>
    <xf numFmtId="0" fontId="19" fillId="23" borderId="8" applyNumberFormat="0" applyFont="0" applyAlignment="0" applyProtection="0"/>
    <xf numFmtId="0" fontId="13" fillId="0" borderId="0"/>
    <xf numFmtId="0" fontId="13" fillId="0" borderId="0"/>
    <xf numFmtId="0" fontId="59" fillId="0" borderId="0"/>
    <xf numFmtId="0" fontId="59" fillId="0" borderId="0"/>
    <xf numFmtId="0" fontId="59" fillId="0" borderId="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9" fontId="9" fillId="0" borderId="0" applyFont="0" applyFill="0" applyBorder="0" applyAlignment="0" applyProtection="0"/>
    <xf numFmtId="0" fontId="34" fillId="0" borderId="0"/>
    <xf numFmtId="0" fontId="19" fillId="23" borderId="8" applyNumberFormat="0" applyFont="0" applyAlignment="0" applyProtection="0"/>
    <xf numFmtId="0" fontId="14"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59" fillId="0" borderId="0"/>
    <xf numFmtId="0" fontId="18" fillId="0" borderId="0"/>
    <xf numFmtId="0" fontId="102" fillId="49" borderId="25" applyNumberFormat="0" applyAlignment="0" applyProtection="0"/>
    <xf numFmtId="0" fontId="59" fillId="0" borderId="0"/>
    <xf numFmtId="0" fontId="59" fillId="0" borderId="0"/>
    <xf numFmtId="0" fontId="13" fillId="0" borderId="0"/>
    <xf numFmtId="0" fontId="18" fillId="0" borderId="0"/>
    <xf numFmtId="0" fontId="18" fillId="0" borderId="0"/>
    <xf numFmtId="0" fontId="13" fillId="0" borderId="0" applyNumberFormat="0" applyFill="0" applyBorder="0" applyAlignment="0" applyProtection="0"/>
    <xf numFmtId="0" fontId="18" fillId="0" borderId="0"/>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alignment wrapText="1"/>
    </xf>
    <xf numFmtId="0" fontId="73" fillId="0" borderId="0"/>
    <xf numFmtId="0" fontId="34" fillId="0" borderId="0"/>
    <xf numFmtId="0" fontId="18" fillId="0" borderId="0"/>
    <xf numFmtId="0" fontId="18" fillId="0" borderId="0"/>
    <xf numFmtId="0" fontId="43" fillId="0" borderId="0"/>
    <xf numFmtId="39" fontId="12" fillId="0" borderId="0"/>
    <xf numFmtId="0" fontId="43" fillId="0" borderId="0"/>
    <xf numFmtId="39" fontId="12" fillId="0" borderId="0"/>
    <xf numFmtId="0" fontId="43" fillId="0" borderId="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75" fillId="49" borderId="32" applyNumberFormat="0" applyAlignment="0" applyProtection="0"/>
    <xf numFmtId="0" fontId="31" fillId="20" borderId="54"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0" fontId="19" fillId="23" borderId="8" applyNumberFormat="0" applyFont="0" applyAlignment="0" applyProtection="0"/>
    <xf numFmtId="0" fontId="76" fillId="0" borderId="0" applyNumberFormat="0" applyFill="0" applyBorder="0" applyAlignment="0" applyProtection="0"/>
    <xf numFmtId="0" fontId="77" fillId="0" borderId="33" applyNumberFormat="0" applyFill="0" applyAlignment="0" applyProtection="0"/>
    <xf numFmtId="0" fontId="40" fillId="0" borderId="11" applyNumberFormat="0" applyFill="0" applyAlignment="0" applyProtection="0"/>
    <xf numFmtId="0" fontId="78" fillId="0" borderId="0" applyNumberFormat="0" applyFill="0" applyBorder="0" applyAlignment="0" applyProtection="0"/>
    <xf numFmtId="0" fontId="33" fillId="0" borderId="0" applyNumberFormat="0" applyFill="0" applyBorder="0" applyAlignment="0" applyProtection="0"/>
    <xf numFmtId="0" fontId="18" fillId="0" borderId="0"/>
    <xf numFmtId="0" fontId="89" fillId="60" borderId="38" applyNumberFormat="0" applyAlignment="0">
      <alignment horizontal="center"/>
    </xf>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43" fontId="13"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8" fillId="0" borderId="0"/>
    <xf numFmtId="44" fontId="18" fillId="0" borderId="0" applyFont="0" applyFill="0" applyBorder="0" applyAlignment="0" applyProtection="0"/>
    <xf numFmtId="0" fontId="9" fillId="0" borderId="0"/>
    <xf numFmtId="0" fontId="100" fillId="51" borderId="0" applyNumberFormat="0" applyBorder="0" applyAlignment="0" applyProtection="0"/>
    <xf numFmtId="0" fontId="99" fillId="48" borderId="0" applyNumberFormat="0" applyBorder="0" applyAlignment="0" applyProtection="0"/>
    <xf numFmtId="0" fontId="101" fillId="53" borderId="0" applyNumberFormat="0" applyBorder="0" applyAlignment="0" applyProtection="0"/>
    <xf numFmtId="0" fontId="105" fillId="52" borderId="25" applyNumberFormat="0" applyAlignment="0" applyProtection="0"/>
    <xf numFmtId="0" fontId="107" fillId="49" borderId="32" applyNumberFormat="0" applyAlignment="0" applyProtection="0"/>
    <xf numFmtId="0" fontId="102" fillId="49" borderId="25" applyNumberFormat="0" applyAlignment="0" applyProtection="0"/>
    <xf numFmtId="0" fontId="106" fillId="0" borderId="30" applyNumberFormat="0" applyFill="0" applyAlignment="0" applyProtection="0"/>
    <xf numFmtId="0" fontId="103" fillId="50" borderId="26" applyNumberFormat="0" applyAlignment="0" applyProtection="0"/>
    <xf numFmtId="0" fontId="108" fillId="0" borderId="0" applyNumberFormat="0" applyFill="0" applyBorder="0" applyAlignment="0" applyProtection="0"/>
    <xf numFmtId="0" fontId="104" fillId="0" borderId="0" applyNumberFormat="0" applyFill="0" applyBorder="0" applyAlignment="0" applyProtection="0"/>
    <xf numFmtId="0" fontId="109" fillId="0" borderId="33" applyNumberFormat="0" applyFill="0" applyAlignment="0" applyProtection="0"/>
    <xf numFmtId="0" fontId="83" fillId="42" borderId="0" applyNumberFormat="0" applyBorder="0" applyAlignment="0" applyProtection="0"/>
    <xf numFmtId="0" fontId="82" fillId="24" borderId="0" applyNumberFormat="0" applyBorder="0" applyAlignment="0" applyProtection="0"/>
    <xf numFmtId="0" fontId="82" fillId="30" borderId="0" applyNumberFormat="0" applyBorder="0" applyAlignment="0" applyProtection="0"/>
    <xf numFmtId="0" fontId="83" fillId="36" borderId="0" applyNumberFormat="0" applyBorder="0" applyAlignment="0" applyProtection="0"/>
    <xf numFmtId="0" fontId="83" fillId="43" borderId="0" applyNumberFormat="0" applyBorder="0" applyAlignment="0" applyProtection="0"/>
    <xf numFmtId="0" fontId="82" fillId="25" borderId="0" applyNumberFormat="0" applyBorder="0" applyAlignment="0" applyProtection="0"/>
    <xf numFmtId="0" fontId="82" fillId="31" borderId="0" applyNumberFormat="0" applyBorder="0" applyAlignment="0" applyProtection="0"/>
    <xf numFmtId="0" fontId="83" fillId="37" borderId="0" applyNumberFormat="0" applyBorder="0" applyAlignment="0" applyProtection="0"/>
    <xf numFmtId="0" fontId="83" fillId="44" borderId="0" applyNumberFormat="0" applyBorder="0" applyAlignment="0" applyProtection="0"/>
    <xf numFmtId="0" fontId="82" fillId="26" borderId="0" applyNumberFormat="0" applyBorder="0" applyAlignment="0" applyProtection="0"/>
    <xf numFmtId="0" fontId="82" fillId="32" borderId="0" applyNumberFormat="0" applyBorder="0" applyAlignment="0" applyProtection="0"/>
    <xf numFmtId="0" fontId="83" fillId="38" borderId="0" applyNumberFormat="0" applyBorder="0" applyAlignment="0" applyProtection="0"/>
    <xf numFmtId="0" fontId="83" fillId="45" borderId="0" applyNumberFormat="0" applyBorder="0" applyAlignment="0" applyProtection="0"/>
    <xf numFmtId="0" fontId="82" fillId="27" borderId="0" applyNumberFormat="0" applyBorder="0" applyAlignment="0" applyProtection="0"/>
    <xf numFmtId="0" fontId="82" fillId="33" borderId="0" applyNumberFormat="0" applyBorder="0" applyAlignment="0" applyProtection="0"/>
    <xf numFmtId="0" fontId="83" fillId="39" borderId="0" applyNumberFormat="0" applyBorder="0" applyAlignment="0" applyProtection="0"/>
    <xf numFmtId="0" fontId="83" fillId="46" borderId="0" applyNumberFormat="0" applyBorder="0" applyAlignment="0" applyProtection="0"/>
    <xf numFmtId="0" fontId="82" fillId="28" borderId="0" applyNumberFormat="0" applyBorder="0" applyAlignment="0" applyProtection="0"/>
    <xf numFmtId="0" fontId="82" fillId="34" borderId="0" applyNumberFormat="0" applyBorder="0" applyAlignment="0" applyProtection="0"/>
    <xf numFmtId="0" fontId="83" fillId="40" borderId="0" applyNumberFormat="0" applyBorder="0" applyAlignment="0" applyProtection="0"/>
    <xf numFmtId="0" fontId="83" fillId="47" borderId="0" applyNumberFormat="0" applyBorder="0" applyAlignment="0" applyProtection="0"/>
    <xf numFmtId="0" fontId="82" fillId="29" borderId="0" applyNumberFormat="0" applyBorder="0" applyAlignment="0" applyProtection="0"/>
    <xf numFmtId="0" fontId="82" fillId="35" borderId="0" applyNumberFormat="0" applyBorder="0" applyAlignment="0" applyProtection="0"/>
    <xf numFmtId="0" fontId="83" fillId="41" borderId="0" applyNumberFormat="0" applyBorder="0" applyAlignment="0" applyProtection="0"/>
    <xf numFmtId="43" fontId="82" fillId="0" borderId="0" applyFont="0" applyFill="0" applyBorder="0" applyAlignment="0" applyProtection="0"/>
    <xf numFmtId="44" fontId="82" fillId="0" borderId="0" applyFont="0" applyFill="0" applyBorder="0" applyAlignment="0" applyProtection="0"/>
    <xf numFmtId="9" fontId="82" fillId="0" borderId="0" applyFont="0" applyFill="0" applyBorder="0" applyAlignment="0" applyProtection="0"/>
    <xf numFmtId="0" fontId="9" fillId="0" borderId="0"/>
    <xf numFmtId="0" fontId="9" fillId="0" borderId="0"/>
    <xf numFmtId="0" fontId="45" fillId="2" borderId="0" applyNumberFormat="0" applyBorder="0" applyAlignment="0" applyProtection="0"/>
    <xf numFmtId="0" fontId="45" fillId="2"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27" fillId="7" borderId="1" applyNumberFormat="0" applyAlignment="0" applyProtection="0"/>
    <xf numFmtId="9" fontId="18" fillId="0" borderId="0" applyFont="0" applyFill="0" applyBorder="0" applyAlignment="0" applyProtection="0"/>
    <xf numFmtId="0" fontId="132" fillId="56" borderId="37">
      <alignment horizontal="right"/>
      <protection locked="0"/>
    </xf>
    <xf numFmtId="0" fontId="107" fillId="49" borderId="32" applyNumberFormat="0" applyAlignment="0" applyProtection="0"/>
    <xf numFmtId="0" fontId="9" fillId="0" borderId="0"/>
    <xf numFmtId="179" fontId="132" fillId="56" borderId="37" applyNumberFormat="0">
      <alignment horizontal="center"/>
    </xf>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2" fillId="34" borderId="0" applyNumberFormat="0" applyBorder="0" applyAlignment="0" applyProtection="0"/>
    <xf numFmtId="0" fontId="82" fillId="35" borderId="0" applyNumberFormat="0" applyBorder="0" applyAlignment="0" applyProtection="0"/>
    <xf numFmtId="0" fontId="132" fillId="56" borderId="37">
      <alignment horizontal="right"/>
      <protection locked="0"/>
    </xf>
    <xf numFmtId="0" fontId="105" fillId="52" borderId="25" applyNumberFormat="0" applyAlignment="0" applyProtection="0"/>
    <xf numFmtId="0" fontId="83" fillId="42" borderId="0" applyNumberFormat="0" applyBorder="0" applyAlignment="0" applyProtection="0"/>
    <xf numFmtId="0" fontId="82" fillId="24" borderId="0" applyNumberFormat="0" applyBorder="0" applyAlignment="0" applyProtection="0"/>
    <xf numFmtId="43" fontId="9" fillId="0" borderId="0" applyFont="0" applyFill="0" applyBorder="0" applyAlignment="0" applyProtection="0"/>
    <xf numFmtId="0" fontId="82"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114" fillId="20" borderId="1" applyNumberFormat="0" applyAlignment="0" applyProtection="0"/>
    <xf numFmtId="0" fontId="22" fillId="20" borderId="1" applyNumberFormat="0" applyAlignment="0" applyProtection="0"/>
    <xf numFmtId="0" fontId="22" fillId="20" borderId="1" applyNumberFormat="0" applyAlignment="0" applyProtection="0"/>
    <xf numFmtId="43" fontId="74" fillId="0" borderId="0" applyFont="0" applyFill="0" applyBorder="0" applyAlignment="0" applyProtection="0"/>
    <xf numFmtId="43" fontId="4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181" fontId="35" fillId="0" borderId="0">
      <protection locked="0"/>
    </xf>
    <xf numFmtId="44" fontId="13" fillId="0" borderId="0" applyFont="0" applyFill="0" applyBorder="0" applyAlignment="0" applyProtection="0"/>
    <xf numFmtId="44" fontId="43" fillId="0" borderId="0" applyFont="0" applyFill="0" applyBorder="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182" fontId="13" fillId="0" borderId="0" applyFont="0" applyFill="0" applyBorder="0" applyAlignment="0" applyProtection="0"/>
    <xf numFmtId="44" fontId="13" fillId="0" borderId="0" applyFont="0" applyFill="0" applyBorder="0" applyAlignment="0" applyProtection="0"/>
    <xf numFmtId="183" fontId="35" fillId="0" borderId="0">
      <protection locked="0"/>
    </xf>
    <xf numFmtId="0" fontId="35" fillId="0" borderId="0">
      <protection locked="0"/>
    </xf>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19" fillId="72" borderId="14" applyNumberFormat="0">
      <alignment horizontal="left" vertical="top" indent="1"/>
    </xf>
    <xf numFmtId="0" fontId="119" fillId="0" borderId="14" applyNumberFormat="0" applyFill="0">
      <alignment horizontal="centerContinuous" vertical="top"/>
    </xf>
    <xf numFmtId="0" fontId="35" fillId="0" borderId="0">
      <protection locked="0"/>
    </xf>
    <xf numFmtId="0" fontId="35" fillId="0" borderId="0">
      <protection locked="0"/>
    </xf>
    <xf numFmtId="0" fontId="19" fillId="23" borderId="8" applyNumberFormat="0" applyFont="0" applyAlignment="0" applyProtection="0"/>
    <xf numFmtId="0" fontId="121" fillId="7" borderId="1" applyNumberFormat="0" applyAlignment="0" applyProtection="0"/>
    <xf numFmtId="0" fontId="27" fillId="7" borderId="1" applyNumberFormat="0" applyAlignment="0" applyProtection="0"/>
    <xf numFmtId="0" fontId="27" fillId="7" borderId="1" applyNumberFormat="0" applyAlignment="0" applyProtection="0"/>
    <xf numFmtId="0" fontId="13" fillId="0" borderId="0"/>
    <xf numFmtId="0" fontId="59" fillId="0" borderId="0"/>
    <xf numFmtId="0" fontId="9" fillId="0" borderId="0"/>
    <xf numFmtId="0" fontId="9" fillId="0" borderId="0"/>
    <xf numFmtId="0" fontId="18" fillId="0" borderId="0"/>
    <xf numFmtId="0" fontId="13" fillId="0" borderId="0"/>
    <xf numFmtId="0" fontId="13" fillId="0" borderId="0"/>
    <xf numFmtId="0" fontId="13" fillId="0" borderId="0"/>
    <xf numFmtId="0" fontId="37" fillId="0" borderId="0"/>
    <xf numFmtId="0" fontId="13" fillId="0" borderId="0"/>
    <xf numFmtId="0" fontId="18" fillId="0" borderId="0"/>
    <xf numFmtId="0" fontId="13" fillId="0" borderId="0"/>
    <xf numFmtId="0" fontId="59" fillId="0" borderId="0"/>
    <xf numFmtId="0" fontId="13" fillId="0" borderId="0"/>
    <xf numFmtId="0" fontId="59" fillId="0" borderId="0"/>
    <xf numFmtId="0" fontId="13" fillId="0" borderId="0"/>
    <xf numFmtId="0" fontId="18" fillId="0" borderId="0"/>
    <xf numFmtId="0" fontId="13" fillId="0" borderId="0"/>
    <xf numFmtId="0" fontId="9" fillId="0" borderId="0"/>
    <xf numFmtId="0" fontId="34" fillId="0" borderId="0"/>
    <xf numFmtId="0" fontId="13" fillId="0" borderId="0">
      <alignment wrapText="1"/>
    </xf>
    <xf numFmtId="0" fontId="9" fillId="0" borderId="0"/>
    <xf numFmtId="0" fontId="34" fillId="0" borderId="0"/>
    <xf numFmtId="0" fontId="13" fillId="0" borderId="0"/>
    <xf numFmtId="0" fontId="59" fillId="0" borderId="0"/>
    <xf numFmtId="0" fontId="13" fillId="0" borderId="0"/>
    <xf numFmtId="0" fontId="59" fillId="0" borderId="0"/>
    <xf numFmtId="0" fontId="19" fillId="23" borderId="8" applyNumberFormat="0" applyFont="0" applyAlignment="0" applyProtection="0"/>
    <xf numFmtId="0" fontId="13" fillId="0" borderId="0"/>
    <xf numFmtId="0" fontId="59" fillId="0" borderId="0"/>
    <xf numFmtId="0" fontId="13" fillId="0" borderId="0"/>
    <xf numFmtId="0" fontId="59" fillId="0" borderId="0"/>
    <xf numFmtId="0" fontId="18" fillId="0" borderId="0"/>
    <xf numFmtId="0" fontId="18" fillId="0" borderId="0"/>
    <xf numFmtId="0" fontId="18" fillId="0" borderId="0"/>
    <xf numFmtId="0" fontId="13" fillId="0" borderId="0"/>
    <xf numFmtId="0" fontId="19" fillId="0" borderId="0"/>
    <xf numFmtId="0" fontId="13" fillId="23" borderId="8" applyNumberFormat="0" applyFont="0" applyAlignment="0" applyProtection="0"/>
    <xf numFmtId="0" fontId="13" fillId="0" borderId="0"/>
    <xf numFmtId="0" fontId="74" fillId="0" borderId="0"/>
    <xf numFmtId="0" fontId="14" fillId="0" borderId="0"/>
    <xf numFmtId="0" fontId="7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 fillId="0" borderId="0"/>
    <xf numFmtId="0" fontId="13" fillId="0" borderId="0"/>
    <xf numFmtId="0" fontId="13" fillId="0" borderId="0"/>
    <xf numFmtId="0" fontId="19" fillId="0" borderId="0"/>
    <xf numFmtId="0" fontId="9" fillId="0" borderId="0"/>
    <xf numFmtId="0" fontId="17" fillId="0" borderId="0"/>
    <xf numFmtId="0" fontId="74" fillId="0" borderId="0"/>
    <xf numFmtId="0" fontId="102" fillId="49" borderId="25" applyNumberFormat="0" applyAlignment="0" applyProtection="0"/>
    <xf numFmtId="0" fontId="105" fillId="52" borderId="25" applyNumberFormat="0" applyAlignment="0" applyProtection="0"/>
    <xf numFmtId="185" fontId="13" fillId="0" borderId="0"/>
    <xf numFmtId="185" fontId="13" fillId="0" borderId="0"/>
    <xf numFmtId="0" fontId="18" fillId="0" borderId="0"/>
    <xf numFmtId="0" fontId="59" fillId="0" borderId="0"/>
    <xf numFmtId="0" fontId="43" fillId="0" borderId="0"/>
    <xf numFmtId="0" fontId="18" fillId="0" borderId="0"/>
    <xf numFmtId="0" fontId="19" fillId="23" borderId="8" applyNumberFormat="0" applyFont="0" applyAlignment="0" applyProtection="0"/>
    <xf numFmtId="0" fontId="19" fillId="23" borderId="8"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4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59" fillId="54" borderId="31" applyNumberFormat="0" applyFont="0" applyAlignment="0" applyProtection="0"/>
    <xf numFmtId="0" fontId="13" fillId="23" borderId="8" applyNumberFormat="0" applyFont="0" applyAlignment="0" applyProtection="0"/>
    <xf numFmtId="0" fontId="59"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59" fillId="54" borderId="31" applyNumberFormat="0" applyFont="0" applyAlignment="0" applyProtection="0"/>
    <xf numFmtId="0" fontId="13" fillId="23" borderId="8" applyNumberFormat="0" applyFont="0" applyAlignment="0" applyProtection="0"/>
    <xf numFmtId="0" fontId="59"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59" fillId="54" borderId="31" applyNumberFormat="0" applyFont="0" applyAlignment="0" applyProtection="0"/>
    <xf numFmtId="0" fontId="59" fillId="54" borderId="31"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74" fillId="0" borderId="0" applyFont="0" applyFill="0" applyBorder="0" applyAlignment="0" applyProtection="0"/>
    <xf numFmtId="9" fontId="43" fillId="0" borderId="0" applyFont="0" applyFill="0" applyBorder="0" applyAlignment="0" applyProtection="0"/>
    <xf numFmtId="9" fontId="13"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0" fontId="40" fillId="0" borderId="11" applyNumberFormat="0" applyFill="0" applyAlignment="0" applyProtection="0"/>
    <xf numFmtId="0" fontId="127" fillId="0" borderId="11" applyNumberFormat="0" applyFill="0" applyAlignment="0" applyProtection="0"/>
    <xf numFmtId="0" fontId="40" fillId="0" borderId="11" applyNumberFormat="0" applyFill="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110" fillId="9" borderId="0" applyNumberFormat="0" applyBorder="0" applyAlignment="0" applyProtection="0"/>
    <xf numFmtId="0" fontId="110" fillId="9"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9" fillId="23" borderId="8" applyNumberFormat="0" applyFont="0" applyAlignment="0" applyProtection="0"/>
    <xf numFmtId="0" fontId="19" fillId="23" borderId="8" applyNumberFormat="0" applyFont="0" applyAlignment="0" applyProtection="0"/>
    <xf numFmtId="0" fontId="110" fillId="14"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22" fillId="20" borderId="1" applyNumberFormat="0" applyAlignment="0" applyProtection="0"/>
    <xf numFmtId="0" fontId="114" fillId="20" borderId="1" applyNumberFormat="0" applyAlignment="0" applyProtection="0"/>
    <xf numFmtId="0" fontId="114" fillId="20" borderId="1" applyNumberFormat="0" applyAlignment="0" applyProtection="0"/>
    <xf numFmtId="0" fontId="22" fillId="20" borderId="1" applyNumberFormat="0" applyAlignment="0" applyProtection="0"/>
    <xf numFmtId="0" fontId="114" fillId="20" borderId="1" applyNumberFormat="0" applyAlignment="0" applyProtection="0"/>
    <xf numFmtId="0" fontId="114" fillId="20" borderId="1" applyNumberFormat="0" applyAlignment="0" applyProtection="0"/>
    <xf numFmtId="0" fontId="114" fillId="20" borderId="1" applyNumberFormat="0" applyAlignment="0" applyProtection="0"/>
    <xf numFmtId="0" fontId="115" fillId="21" borderId="2" applyNumberFormat="0" applyAlignment="0" applyProtection="0"/>
    <xf numFmtId="0" fontId="115" fillId="21" borderId="2" applyNumberFormat="0" applyAlignment="0" applyProtection="0"/>
    <xf numFmtId="0" fontId="9" fillId="0" borderId="0"/>
    <xf numFmtId="0" fontId="116" fillId="0" borderId="0" applyNumberFormat="0" applyFill="0" applyBorder="0" applyAlignment="0" applyProtection="0"/>
    <xf numFmtId="0" fontId="116" fillId="0" borderId="0" applyNumberFormat="0" applyFill="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37" fillId="0" borderId="3" applyNumberFormat="0" applyFill="0" applyAlignment="0" applyProtection="0"/>
    <xf numFmtId="0" fontId="137" fillId="0" borderId="3" applyNumberFormat="0" applyFill="0" applyAlignment="0" applyProtection="0"/>
    <xf numFmtId="0" fontId="138" fillId="0" borderId="4" applyNumberFormat="0" applyFill="0" applyAlignment="0" applyProtection="0"/>
    <xf numFmtId="0" fontId="138" fillId="0" borderId="4" applyNumberFormat="0" applyFill="0" applyAlignment="0" applyProtection="0"/>
    <xf numFmtId="0" fontId="139" fillId="0" borderId="5" applyNumberFormat="0" applyFill="0" applyAlignment="0" applyProtection="0"/>
    <xf numFmtId="0" fontId="139" fillId="0" borderId="5"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27" fillId="7" borderId="1" applyNumberFormat="0" applyAlignment="0" applyProtection="0"/>
    <xf numFmtId="0" fontId="121" fillId="7" borderId="1" applyNumberFormat="0" applyAlignment="0" applyProtection="0"/>
    <xf numFmtId="0" fontId="121" fillId="7" borderId="1" applyNumberFormat="0" applyAlignment="0" applyProtection="0"/>
    <xf numFmtId="0" fontId="27"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9" fillId="23" borderId="8" applyNumberFormat="0" applyFont="0" applyAlignment="0" applyProtection="0"/>
    <xf numFmtId="0" fontId="122" fillId="0" borderId="7" applyNumberFormat="0" applyFill="0" applyAlignment="0" applyProtection="0"/>
    <xf numFmtId="0" fontId="122" fillId="0" borderId="7" applyNumberFormat="0" applyFill="0" applyAlignment="0" applyProtection="0"/>
    <xf numFmtId="0" fontId="123" fillId="22" borderId="0" applyNumberFormat="0" applyBorder="0" applyAlignment="0" applyProtection="0"/>
    <xf numFmtId="0" fontId="123" fillId="22" borderId="0" applyNumberFormat="0" applyBorder="0" applyAlignment="0" applyProtection="0"/>
    <xf numFmtId="0" fontId="9" fillId="0" borderId="0"/>
    <xf numFmtId="0" fontId="73" fillId="0" borderId="0"/>
    <xf numFmtId="0" fontId="9" fillId="0" borderId="0"/>
    <xf numFmtId="0" fontId="9" fillId="0" borderId="0"/>
    <xf numFmtId="0" fontId="14" fillId="0" borderId="0"/>
    <xf numFmtId="0" fontId="9" fillId="0" borderId="0"/>
    <xf numFmtId="0" fontId="9" fillId="0" borderId="0"/>
    <xf numFmtId="0" fontId="74" fillId="0" borderId="0"/>
    <xf numFmtId="0" fontId="43" fillId="23" borderId="8" applyNumberFormat="0" applyFont="0" applyAlignment="0" applyProtection="0"/>
    <xf numFmtId="0" fontId="19" fillId="54" borderId="31" applyNumberFormat="0" applyFont="0" applyAlignment="0" applyProtection="0"/>
    <xf numFmtId="0" fontId="13" fillId="23" borderId="8" applyNumberFormat="0" applyFont="0" applyAlignment="0" applyProtection="0"/>
    <xf numFmtId="0" fontId="19" fillId="23" borderId="8" applyNumberFormat="0" applyFont="0" applyAlignment="0" applyProtection="0"/>
    <xf numFmtId="0" fontId="125" fillId="20" borderId="54" applyNumberFormat="0" applyAlignment="0" applyProtection="0"/>
    <xf numFmtId="0" fontId="125" fillId="20" borderId="54" applyNumberFormat="0" applyAlignment="0" applyProtection="0"/>
    <xf numFmtId="9" fontId="43" fillId="0" borderId="0" applyFont="0" applyFill="0" applyBorder="0" applyAlignment="0" applyProtection="0"/>
    <xf numFmtId="9" fontId="43" fillId="0" borderId="0" applyFont="0" applyFill="0" applyBorder="0" applyAlignment="0" applyProtection="0"/>
    <xf numFmtId="0" fontId="32" fillId="0" borderId="0" applyNumberFormat="0" applyFill="0" applyBorder="0" applyAlignment="0" applyProtection="0"/>
    <xf numFmtId="0" fontId="127" fillId="0" borderId="11" applyNumberFormat="0" applyFill="0" applyAlignment="0" applyProtection="0"/>
    <xf numFmtId="0" fontId="127" fillId="0" borderId="11" applyNumberFormat="0" applyFill="0" applyAlignment="0" applyProtection="0"/>
    <xf numFmtId="0" fontId="127" fillId="0" borderId="11" applyNumberFormat="0" applyFill="0" applyAlignment="0" applyProtection="0"/>
    <xf numFmtId="0" fontId="127" fillId="0" borderId="11" applyNumberFormat="0" applyFill="0" applyAlignment="0" applyProtection="0"/>
    <xf numFmtId="0" fontId="127" fillId="0" borderId="11" applyNumberFormat="0" applyFill="0" applyAlignment="0" applyProtection="0"/>
    <xf numFmtId="0" fontId="109" fillId="0" borderId="60" applyNumberFormat="0" applyFill="0" applyAlignment="0" applyProtection="0"/>
    <xf numFmtId="0" fontId="109" fillId="0" borderId="60" applyNumberFormat="0" applyFill="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9" fontId="9" fillId="0" borderId="0" applyFont="0" applyFill="0" applyBorder="0" applyAlignment="0" applyProtection="0"/>
    <xf numFmtId="0" fontId="9" fillId="0" borderId="0"/>
    <xf numFmtId="0" fontId="82" fillId="0" borderId="0"/>
    <xf numFmtId="0" fontId="9" fillId="0" borderId="0"/>
    <xf numFmtId="0" fontId="114" fillId="20" borderId="1" applyNumberFormat="0" applyAlignment="0" applyProtection="0"/>
    <xf numFmtId="0" fontId="121" fillId="7" borderId="1" applyNumberFormat="0" applyAlignment="0" applyProtection="0"/>
    <xf numFmtId="0" fontId="9" fillId="0" borderId="0"/>
    <xf numFmtId="0" fontId="9" fillId="0" borderId="0"/>
    <xf numFmtId="0" fontId="121" fillId="7" borderId="1" applyNumberFormat="0" applyAlignment="0" applyProtection="0"/>
    <xf numFmtId="0" fontId="114" fillId="20" borderId="1" applyNumberFormat="0" applyAlignment="0" applyProtection="0"/>
    <xf numFmtId="9" fontId="18" fillId="0" borderId="0" applyFont="0" applyFill="0" applyBorder="0" applyAlignment="0" applyProtection="0"/>
    <xf numFmtId="0" fontId="114" fillId="20" borderId="1" applyNumberFormat="0" applyAlignment="0" applyProtection="0"/>
    <xf numFmtId="0" fontId="121" fillId="7" borderId="1" applyNumberFormat="0" applyAlignment="0" applyProtection="0"/>
    <xf numFmtId="0" fontId="9" fillId="0" borderId="0"/>
    <xf numFmtId="0" fontId="9" fillId="0" borderId="0"/>
    <xf numFmtId="0" fontId="121" fillId="7" borderId="1" applyNumberFormat="0" applyAlignment="0" applyProtection="0"/>
    <xf numFmtId="0" fontId="114" fillId="20" borderId="1" applyNumberFormat="0" applyAlignment="0" applyProtection="0"/>
    <xf numFmtId="0" fontId="9" fillId="0" borderId="0"/>
    <xf numFmtId="0" fontId="82" fillId="0" borderId="0"/>
    <xf numFmtId="0" fontId="9" fillId="0" borderId="0"/>
    <xf numFmtId="0" fontId="82" fillId="0" borderId="0"/>
    <xf numFmtId="0" fontId="9" fillId="0" borderId="0"/>
    <xf numFmtId="0" fontId="82" fillId="0" borderId="0"/>
    <xf numFmtId="44" fontId="18" fillId="0" borderId="0" applyFont="0" applyFill="0" applyBorder="0" applyAlignment="0" applyProtection="0"/>
    <xf numFmtId="0" fontId="9" fillId="0" borderId="0"/>
    <xf numFmtId="0" fontId="19" fillId="23" borderId="8" applyNumberFormat="0" applyFont="0" applyAlignment="0" applyProtection="0"/>
    <xf numFmtId="0" fontId="34" fillId="0" borderId="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179" fontId="132" fillId="56" borderId="37" applyNumberFormat="0">
      <alignment horizontal="center"/>
    </xf>
    <xf numFmtId="176" fontId="84" fillId="0" borderId="38">
      <alignment horizontal="center"/>
    </xf>
    <xf numFmtId="0" fontId="89" fillId="60" borderId="38" applyNumberFormat="0" applyAlignment="0">
      <alignment horizontal="center"/>
    </xf>
    <xf numFmtId="177" fontId="88" fillId="61" borderId="1"/>
    <xf numFmtId="0" fontId="13" fillId="62" borderId="38" applyNumberFormat="0" applyFont="0" applyAlignment="0"/>
    <xf numFmtId="0" fontId="9" fillId="0" borderId="0"/>
    <xf numFmtId="0" fontId="19" fillId="23" borderId="8" applyNumberFormat="0" applyFont="0" applyAlignment="0" applyProtection="0"/>
    <xf numFmtId="0" fontId="9" fillId="0" borderId="0"/>
    <xf numFmtId="0" fontId="9" fillId="0" borderId="0"/>
    <xf numFmtId="0" fontId="9" fillId="0" borderId="0"/>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40" fillId="0" borderId="1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35" fillId="0" borderId="14">
      <alignment horizontal="left"/>
    </xf>
    <xf numFmtId="0" fontId="13" fillId="23" borderId="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9" fillId="0" borderId="14" applyNumberFormat="0" applyFill="0">
      <alignment horizontal="centerContinuous" vertical="top"/>
    </xf>
    <xf numFmtId="0" fontId="119" fillId="72" borderId="14" applyNumberFormat="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3" fillId="23"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05" fillId="52" borderId="25" applyNumberFormat="0" applyAlignment="0" applyProtection="0"/>
    <xf numFmtId="0" fontId="109" fillId="0" borderId="33" applyNumberFormat="0" applyFill="0" applyAlignment="0" applyProtection="0"/>
    <xf numFmtId="0" fontId="13" fillId="23" borderId="8" applyNumberFormat="0" applyFont="0" applyAlignment="0" applyProtection="0"/>
    <xf numFmtId="0" fontId="13" fillId="23" borderId="8" applyNumberFormat="0" applyFont="0" applyAlignment="0" applyProtection="0"/>
    <xf numFmtId="179" fontId="132" fillId="56" borderId="37" applyNumberFormat="0">
      <alignment horizontal="center"/>
    </xf>
    <xf numFmtId="0" fontId="13" fillId="23" borderId="8" applyNumberFormat="0" applyFont="0" applyAlignment="0" applyProtection="0"/>
    <xf numFmtId="0" fontId="13" fillId="23" borderId="8" applyNumberFormat="0" applyFont="0" applyAlignment="0" applyProtection="0"/>
    <xf numFmtId="0" fontId="13" fillId="23" borderId="8" applyNumberFormat="0" applyFont="0" applyAlignment="0" applyProtection="0"/>
    <xf numFmtId="0" fontId="14" fillId="0" borderId="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3" fillId="23" borderId="8" applyNumberFormat="0" applyFont="0" applyAlignment="0" applyProtection="0"/>
    <xf numFmtId="0" fontId="9" fillId="0" borderId="0"/>
    <xf numFmtId="0" fontId="18" fillId="0" borderId="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8" fillId="0" borderId="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05" fillId="52" borderId="25" applyNumberForma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09" fillId="0" borderId="33" applyNumberFormat="0" applyFill="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9" fillId="0" borderId="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89" fillId="60" borderId="38" applyNumberFormat="0" applyAlignment="0">
      <alignment horizontal="center"/>
    </xf>
    <xf numFmtId="0" fontId="27" fillId="7" borderId="1" applyNumberFormat="0" applyAlignment="0" applyProtection="0"/>
    <xf numFmtId="0" fontId="9" fillId="0" borderId="0"/>
    <xf numFmtId="0" fontId="82" fillId="30"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29" borderId="0" applyNumberFormat="0" applyBorder="0" applyAlignment="0" applyProtection="0"/>
    <xf numFmtId="0" fontId="82" fillId="35" borderId="0" applyNumberFormat="0" applyBorder="0" applyAlignment="0" applyProtection="0"/>
    <xf numFmtId="0" fontId="9" fillId="0" borderId="0"/>
    <xf numFmtId="0" fontId="9" fillId="0" borderId="0"/>
    <xf numFmtId="0" fontId="9" fillId="0" borderId="0"/>
    <xf numFmtId="0" fontId="82" fillId="3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9" fillId="23" borderId="8" applyNumberFormat="0" applyFont="0" applyAlignment="0" applyProtection="0"/>
    <xf numFmtId="0" fontId="19" fillId="23" borderId="8" applyNumberFormat="0" applyFont="0" applyAlignment="0" applyProtection="0"/>
    <xf numFmtId="0" fontId="9" fillId="0" borderId="0"/>
    <xf numFmtId="0" fontId="9" fillId="0" borderId="0"/>
    <xf numFmtId="0" fontId="43"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82" fillId="29" borderId="0" applyNumberFormat="0" applyBorder="0" applyAlignment="0" applyProtection="0"/>
    <xf numFmtId="0" fontId="82" fillId="32" borderId="0" applyNumberFormat="0" applyBorder="0" applyAlignment="0" applyProtection="0"/>
    <xf numFmtId="0" fontId="82"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2" fillId="34" borderId="0" applyNumberFormat="0" applyBorder="0" applyAlignment="0" applyProtection="0"/>
    <xf numFmtId="0" fontId="82" fillId="35" borderId="0" applyNumberFormat="0" applyBorder="0" applyAlignment="0" applyProtection="0"/>
    <xf numFmtId="0" fontId="82" fillId="33" borderId="0" applyNumberFormat="0" applyBorder="0" applyAlignment="0" applyProtection="0"/>
    <xf numFmtId="0" fontId="9" fillId="0" borderId="0"/>
    <xf numFmtId="0" fontId="43" fillId="23"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18" fillId="0" borderId="0"/>
    <xf numFmtId="0" fontId="18" fillId="0" borderId="0"/>
    <xf numFmtId="0" fontId="9" fillId="0" borderId="0"/>
    <xf numFmtId="0" fontId="82" fillId="30"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29" borderId="0" applyNumberFormat="0" applyBorder="0" applyAlignment="0" applyProtection="0"/>
    <xf numFmtId="0" fontId="82"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8" fillId="0" borderId="0" applyFont="0" applyFill="0" applyBorder="0" applyAlignment="0" applyProtection="0"/>
    <xf numFmtId="0" fontId="82" fillId="34" borderId="0" applyNumberFormat="0" applyBorder="0" applyAlignment="0" applyProtection="0"/>
    <xf numFmtId="0" fontId="82" fillId="35" borderId="0" applyNumberFormat="0" applyBorder="0" applyAlignment="0" applyProtection="0"/>
    <xf numFmtId="9" fontId="18" fillId="0" borderId="0" applyFont="0" applyFill="0" applyBorder="0" applyAlignment="0" applyProtection="0"/>
    <xf numFmtId="0" fontId="105" fillId="52" borderId="25" applyNumberFormat="0" applyAlignment="0" applyProtection="0"/>
    <xf numFmtId="0" fontId="83" fillId="42" borderId="0" applyNumberFormat="0" applyBorder="0" applyAlignment="0" applyProtection="0"/>
    <xf numFmtId="0" fontId="82" fillId="24" borderId="0" applyNumberFormat="0" applyBorder="0" applyAlignment="0" applyProtection="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43"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18"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3" fillId="0" borderId="0"/>
    <xf numFmtId="0" fontId="13" fillId="0" borderId="0"/>
    <xf numFmtId="0" fontId="13" fillId="0" borderId="0"/>
    <xf numFmtId="0" fontId="1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3" fillId="23" borderId="53"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3" fillId="23" borderId="53" applyNumberFormat="0" applyFont="0" applyAlignment="0" applyProtection="0"/>
    <xf numFmtId="0" fontId="19" fillId="54" borderId="31" applyNumberFormat="0" applyFont="0" applyAlignment="0" applyProtection="0"/>
    <xf numFmtId="0" fontId="13" fillId="23" borderId="53"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0" fontId="19" fillId="54" borderId="31" applyNumberFormat="0" applyFont="0" applyAlignment="0" applyProtection="0"/>
    <xf numFmtId="9" fontId="43" fillId="0" borderId="0" applyFont="0" applyFill="0" applyBorder="0" applyAlignment="0" applyProtection="0"/>
    <xf numFmtId="9" fontId="45" fillId="0" borderId="0" applyFont="0" applyFill="0" applyBorder="0" applyAlignment="0" applyProtection="0"/>
    <xf numFmtId="0" fontId="13" fillId="23" borderId="53" applyNumberFormat="0" applyFont="0" applyAlignment="0" applyProtection="0"/>
    <xf numFmtId="0" fontId="127" fillId="0" borderId="79" applyNumberFormat="0" applyFill="0" applyAlignment="0" applyProtection="0"/>
    <xf numFmtId="0" fontId="19" fillId="23" borderId="90" applyNumberFormat="0" applyFont="0" applyAlignment="0" applyProtection="0"/>
    <xf numFmtId="0" fontId="13" fillId="23" borderId="103" applyNumberFormat="0" applyFont="0" applyAlignment="0" applyProtection="0"/>
    <xf numFmtId="0" fontId="19" fillId="23" borderId="77" applyNumberFormat="0" applyFont="0" applyAlignment="0" applyProtection="0"/>
    <xf numFmtId="0" fontId="19" fillId="23" borderId="90" applyNumberFormat="0" applyFont="0" applyAlignment="0" applyProtection="0"/>
    <xf numFmtId="0" fontId="121" fillId="7" borderId="101" applyNumberFormat="0" applyAlignment="0" applyProtection="0"/>
    <xf numFmtId="0" fontId="19" fillId="23" borderId="103" applyNumberFormat="0" applyFont="0" applyAlignment="0" applyProtection="0"/>
    <xf numFmtId="0" fontId="74" fillId="0" borderId="0"/>
    <xf numFmtId="0" fontId="19" fillId="23" borderId="90" applyNumberFormat="0" applyFont="0" applyAlignment="0" applyProtection="0"/>
    <xf numFmtId="0" fontId="89" fillId="60" borderId="99" applyNumberFormat="0" applyAlignment="0">
      <alignment horizontal="center"/>
    </xf>
    <xf numFmtId="0" fontId="121" fillId="7" borderId="88" applyNumberFormat="0" applyAlignment="0" applyProtection="0"/>
    <xf numFmtId="0" fontId="19" fillId="23" borderId="103" applyNumberFormat="0" applyFont="0" applyAlignment="0" applyProtection="0"/>
    <xf numFmtId="0" fontId="22" fillId="20" borderId="101" applyNumberFormat="0" applyAlignment="0" applyProtection="0"/>
    <xf numFmtId="0" fontId="19" fillId="23" borderId="103" applyNumberFormat="0" applyFont="0" applyAlignment="0" applyProtection="0"/>
    <xf numFmtId="0" fontId="19" fillId="23" borderId="90" applyNumberFormat="0" applyFont="0" applyAlignment="0" applyProtection="0"/>
    <xf numFmtId="0" fontId="18" fillId="0" borderId="0"/>
    <xf numFmtId="0" fontId="121" fillId="7" borderId="75" applyNumberFormat="0" applyAlignment="0" applyProtection="0"/>
    <xf numFmtId="0" fontId="19" fillId="23" borderId="103" applyNumberFormat="0" applyFont="0" applyAlignment="0" applyProtection="0"/>
    <xf numFmtId="0" fontId="86" fillId="68" borderId="83">
      <alignment horizontal="center"/>
    </xf>
    <xf numFmtId="0" fontId="19" fillId="23" borderId="103" applyNumberFormat="0" applyFont="0" applyAlignment="0" applyProtection="0"/>
    <xf numFmtId="0" fontId="19" fillId="23" borderId="90" applyNumberFormat="0" applyFont="0" applyAlignment="0" applyProtection="0"/>
    <xf numFmtId="0" fontId="43" fillId="23" borderId="103" applyNumberFormat="0" applyFont="0" applyAlignment="0" applyProtection="0"/>
    <xf numFmtId="0" fontId="125" fillId="20" borderId="104" applyNumberFormat="0" applyAlignment="0" applyProtection="0"/>
    <xf numFmtId="0" fontId="19" fillId="23" borderId="90" applyNumberFormat="0" applyFont="0" applyAlignment="0" applyProtection="0"/>
    <xf numFmtId="0" fontId="8" fillId="0" borderId="0"/>
    <xf numFmtId="0" fontId="13" fillId="23" borderId="90" applyNumberFormat="0" applyFont="0" applyAlignment="0" applyProtection="0"/>
    <xf numFmtId="0" fontId="22" fillId="20" borderId="75" applyNumberFormat="0" applyAlignment="0" applyProtection="0"/>
    <xf numFmtId="0" fontId="13" fillId="0" borderId="0"/>
    <xf numFmtId="0" fontId="13" fillId="23" borderId="53" applyNumberFormat="0" applyFont="0" applyAlignment="0" applyProtection="0"/>
    <xf numFmtId="0" fontId="127" fillId="0" borderId="92" applyNumberFormat="0" applyFill="0" applyAlignment="0" applyProtection="0"/>
    <xf numFmtId="0" fontId="13" fillId="23" borderId="77" applyNumberFormat="0" applyFont="0" applyAlignment="0" applyProtection="0"/>
    <xf numFmtId="0" fontId="19" fillId="23" borderId="90" applyNumberFormat="0" applyFont="0" applyAlignment="0" applyProtection="0"/>
    <xf numFmtId="0" fontId="40" fillId="0" borderId="105" applyNumberFormat="0" applyFill="0" applyAlignment="0" applyProtection="0"/>
    <xf numFmtId="179" fontId="132" fillId="56" borderId="72" applyNumberFormat="0">
      <alignment horizontal="center"/>
    </xf>
    <xf numFmtId="0" fontId="92" fillId="65" borderId="95" applyNumberFormat="0">
      <alignment horizontal="center"/>
    </xf>
    <xf numFmtId="0" fontId="82" fillId="29" borderId="0" applyNumberFormat="0" applyBorder="0" applyAlignment="0" applyProtection="0"/>
    <xf numFmtId="0" fontId="19" fillId="23" borderId="77" applyNumberFormat="0" applyFont="0" applyAlignment="0" applyProtection="0"/>
    <xf numFmtId="0" fontId="19" fillId="23" borderId="77" applyNumberFormat="0" applyFont="0" applyAlignment="0" applyProtection="0"/>
    <xf numFmtId="0" fontId="27" fillId="7" borderId="75" applyNumberFormat="0" applyAlignment="0" applyProtection="0"/>
    <xf numFmtId="0" fontId="121" fillId="7" borderId="88" applyNumberFormat="0" applyAlignment="0" applyProtection="0"/>
    <xf numFmtId="0" fontId="13" fillId="23" borderId="103" applyNumberFormat="0" applyFont="0" applyAlignment="0" applyProtection="0"/>
    <xf numFmtId="0" fontId="8" fillId="0" borderId="0"/>
    <xf numFmtId="0" fontId="19" fillId="23" borderId="77" applyNumberFormat="0" applyFont="0" applyAlignment="0" applyProtection="0"/>
    <xf numFmtId="0" fontId="86" fillId="68" borderId="70">
      <alignment horizontal="center"/>
    </xf>
    <xf numFmtId="0" fontId="22" fillId="20" borderId="88" applyNumberFormat="0" applyAlignment="0" applyProtection="0"/>
    <xf numFmtId="0" fontId="19" fillId="23" borderId="77" applyNumberFormat="0" applyFont="0" applyAlignment="0" applyProtection="0"/>
    <xf numFmtId="0" fontId="19" fillId="23" borderId="77" applyNumberFormat="0" applyFont="0" applyAlignment="0" applyProtection="0"/>
    <xf numFmtId="0" fontId="89" fillId="60" borderId="99" applyNumberFormat="0" applyAlignment="0">
      <alignment horizontal="center"/>
    </xf>
    <xf numFmtId="0" fontId="19" fillId="23" borderId="90" applyNumberFormat="0" applyFont="0" applyAlignment="0" applyProtection="0"/>
    <xf numFmtId="176" fontId="84" fillId="0" borderId="73">
      <alignment horizontal="center"/>
    </xf>
    <xf numFmtId="0" fontId="19" fillId="23" borderId="77" applyNumberFormat="0" applyFont="0" applyAlignment="0" applyProtection="0"/>
    <xf numFmtId="179" fontId="132" fillId="56" borderId="98" applyNumberFormat="0">
      <alignment horizontal="center"/>
    </xf>
    <xf numFmtId="0" fontId="114" fillId="20" borderId="101" applyNumberFormat="0" applyAlignment="0" applyProtection="0"/>
    <xf numFmtId="0" fontId="109" fillId="0" borderId="84" applyNumberFormat="0" applyFill="0" applyAlignment="0" applyProtection="0"/>
    <xf numFmtId="0" fontId="19" fillId="23" borderId="77" applyNumberFormat="0" applyFont="0" applyAlignment="0" applyProtection="0"/>
    <xf numFmtId="0" fontId="19" fillId="23" borderId="77" applyNumberFormat="0" applyFont="0" applyAlignment="0" applyProtection="0"/>
    <xf numFmtId="0" fontId="13" fillId="23" borderId="103" applyNumberFormat="0" applyFont="0" applyAlignment="0" applyProtection="0"/>
    <xf numFmtId="0" fontId="19" fillId="23" borderId="77" applyNumberFormat="0" applyFont="0" applyAlignment="0" applyProtection="0"/>
    <xf numFmtId="0" fontId="13" fillId="23" borderId="90" applyNumberFormat="0" applyFont="0" applyAlignment="0" applyProtection="0"/>
    <xf numFmtId="0" fontId="82" fillId="33" borderId="0" applyNumberFormat="0" applyBorder="0" applyAlignment="0" applyProtection="0"/>
    <xf numFmtId="0" fontId="125" fillId="20" borderId="104" applyNumberFormat="0" applyAlignment="0" applyProtection="0"/>
    <xf numFmtId="0" fontId="19" fillId="23" borderId="90" applyNumberFormat="0" applyFont="0" applyAlignment="0" applyProtection="0"/>
    <xf numFmtId="0" fontId="13" fillId="23" borderId="90" applyNumberFormat="0" applyFont="0" applyAlignment="0" applyProtection="0"/>
    <xf numFmtId="0" fontId="19" fillId="23" borderId="90" applyNumberFormat="0" applyFont="0" applyAlignment="0" applyProtection="0"/>
    <xf numFmtId="0" fontId="19" fillId="23" borderId="103" applyNumberFormat="0" applyFont="0" applyAlignment="0" applyProtection="0"/>
    <xf numFmtId="0" fontId="19" fillId="23" borderId="77" applyNumberFormat="0" applyFont="0" applyAlignment="0" applyProtection="0"/>
    <xf numFmtId="0" fontId="19" fillId="23" borderId="77" applyNumberFormat="0" applyFont="0" applyAlignment="0" applyProtection="0"/>
    <xf numFmtId="0" fontId="19" fillId="23" borderId="90" applyNumberFormat="0" applyFont="0" applyAlignment="0" applyProtection="0"/>
    <xf numFmtId="0" fontId="19" fillId="23" borderId="103" applyNumberFormat="0" applyFont="0" applyAlignment="0" applyProtection="0"/>
    <xf numFmtId="0" fontId="89" fillId="60" borderId="73" applyNumberFormat="0" applyAlignment="0">
      <alignment horizontal="center"/>
    </xf>
    <xf numFmtId="0" fontId="22" fillId="20" borderId="75" applyNumberFormat="0" applyAlignment="0" applyProtection="0"/>
    <xf numFmtId="0" fontId="19" fillId="23" borderId="103" applyNumberFormat="0" applyFont="0" applyAlignment="0" applyProtection="0"/>
    <xf numFmtId="0" fontId="162" fillId="42" borderId="0" applyNumberFormat="0" applyBorder="0" applyAlignment="0" applyProtection="0"/>
    <xf numFmtId="0" fontId="19" fillId="23" borderId="103" applyNumberFormat="0" applyFont="0" applyAlignment="0" applyProtection="0"/>
    <xf numFmtId="0" fontId="19" fillId="23" borderId="77" applyNumberFormat="0" applyFont="0" applyAlignment="0" applyProtection="0"/>
    <xf numFmtId="0" fontId="125" fillId="20" borderId="78" applyNumberFormat="0" applyAlignment="0" applyProtection="0"/>
    <xf numFmtId="0" fontId="19" fillId="23" borderId="90" applyNumberFormat="0" applyFont="0" applyAlignment="0" applyProtection="0"/>
    <xf numFmtId="0" fontId="13" fillId="0" borderId="0"/>
    <xf numFmtId="0" fontId="13" fillId="23" borderId="90"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0" fontId="31" fillId="20" borderId="91" applyNumberFormat="0" applyAlignment="0" applyProtection="0"/>
    <xf numFmtId="179" fontId="132" fillId="56" borderId="72" applyNumberFormat="0">
      <alignment horizontal="center"/>
    </xf>
    <xf numFmtId="0" fontId="19" fillId="23" borderId="77"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0" fontId="121" fillId="7" borderId="88" applyNumberFormat="0" applyAlignment="0" applyProtection="0"/>
    <xf numFmtId="0" fontId="13" fillId="23" borderId="77" applyNumberFormat="0" applyFont="0" applyAlignment="0" applyProtection="0"/>
    <xf numFmtId="0" fontId="27" fillId="7" borderId="101" applyNumberFormat="0" applyAlignment="0" applyProtection="0"/>
    <xf numFmtId="0" fontId="19" fillId="23" borderId="103" applyNumberFormat="0" applyFont="0" applyAlignment="0" applyProtection="0"/>
    <xf numFmtId="0" fontId="74" fillId="0" borderId="0"/>
    <xf numFmtId="0" fontId="19" fillId="23" borderId="103" applyNumberFormat="0" applyFont="0" applyAlignment="0" applyProtection="0"/>
    <xf numFmtId="0" fontId="31" fillId="20" borderId="78" applyNumberFormat="0" applyAlignment="0" applyProtection="0"/>
    <xf numFmtId="0" fontId="19" fillId="23" borderId="90" applyNumberFormat="0" applyFont="0" applyAlignment="0" applyProtection="0"/>
    <xf numFmtId="0" fontId="19" fillId="23" borderId="103" applyNumberFormat="0" applyFont="0" applyAlignment="0" applyProtection="0"/>
    <xf numFmtId="0" fontId="13" fillId="23" borderId="103" applyNumberFormat="0" applyFont="0" applyAlignment="0" applyProtection="0"/>
    <xf numFmtId="0" fontId="22" fillId="20" borderId="75" applyNumberFormat="0" applyAlignment="0" applyProtection="0"/>
    <xf numFmtId="0" fontId="19" fillId="23" borderId="90" applyNumberFormat="0" applyFont="0" applyAlignment="0" applyProtection="0"/>
    <xf numFmtId="0" fontId="19" fillId="23" borderId="103" applyNumberFormat="0" applyFont="0" applyAlignment="0" applyProtection="0"/>
    <xf numFmtId="0" fontId="127" fillId="0" borderId="92" applyNumberFormat="0" applyFill="0" applyAlignment="0" applyProtection="0"/>
    <xf numFmtId="0" fontId="31" fillId="20" borderId="104" applyNumberFormat="0" applyAlignment="0" applyProtection="0"/>
    <xf numFmtId="0" fontId="13" fillId="23" borderId="77" applyNumberFormat="0" applyFont="0" applyAlignment="0" applyProtection="0"/>
    <xf numFmtId="0" fontId="125" fillId="20" borderId="104" applyNumberFormat="0" applyAlignment="0" applyProtection="0"/>
    <xf numFmtId="0" fontId="19" fillId="23" borderId="90"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77" applyNumberFormat="0" applyFont="0" applyAlignment="0" applyProtection="0"/>
    <xf numFmtId="0" fontId="19" fillId="23" borderId="103" applyNumberFormat="0" applyFont="0" applyAlignment="0" applyProtection="0"/>
    <xf numFmtId="0" fontId="82" fillId="35" borderId="0" applyNumberFormat="0" applyBorder="0" applyAlignment="0" applyProtection="0"/>
    <xf numFmtId="0" fontId="13" fillId="23" borderId="103" applyNumberFormat="0" applyFont="0" applyAlignment="0" applyProtection="0"/>
    <xf numFmtId="176" fontId="84" fillId="0" borderId="73">
      <alignment horizontal="center"/>
    </xf>
    <xf numFmtId="0" fontId="19" fillId="23" borderId="77" applyNumberFormat="0" applyFont="0" applyAlignment="0" applyProtection="0"/>
    <xf numFmtId="0" fontId="31" fillId="20" borderId="104" applyNumberFormat="0" applyAlignment="0" applyProtection="0"/>
    <xf numFmtId="0" fontId="121" fillId="7" borderId="101" applyNumberFormat="0" applyAlignment="0" applyProtection="0"/>
    <xf numFmtId="0" fontId="19" fillId="23" borderId="90" applyNumberFormat="0" applyFont="0" applyAlignment="0" applyProtection="0"/>
    <xf numFmtId="0" fontId="19" fillId="23" borderId="77" applyNumberFormat="0" applyFont="0" applyAlignment="0" applyProtection="0"/>
    <xf numFmtId="0" fontId="19" fillId="23" borderId="90" applyNumberFormat="0" applyFont="0" applyAlignment="0" applyProtection="0"/>
    <xf numFmtId="0" fontId="19" fillId="23" borderId="77" applyNumberFormat="0" applyFont="0" applyAlignment="0" applyProtection="0"/>
    <xf numFmtId="0" fontId="13" fillId="0" borderId="0"/>
    <xf numFmtId="0" fontId="22" fillId="20" borderId="88" applyNumberFormat="0" applyAlignment="0" applyProtection="0"/>
    <xf numFmtId="0" fontId="89" fillId="60" borderId="99" applyNumberFormat="0" applyAlignment="0">
      <alignment horizontal="center"/>
    </xf>
    <xf numFmtId="0" fontId="121" fillId="7" borderId="101" applyNumberFormat="0" applyAlignment="0" applyProtection="0"/>
    <xf numFmtId="0" fontId="40" fillId="0" borderId="92" applyNumberFormat="0" applyFill="0" applyAlignment="0" applyProtection="0"/>
    <xf numFmtId="0" fontId="114" fillId="20" borderId="101" applyNumberFormat="0" applyAlignment="0" applyProtection="0"/>
    <xf numFmtId="179" fontId="132" fillId="56" borderId="98" applyNumberFormat="0">
      <alignment horizontal="center"/>
    </xf>
    <xf numFmtId="0" fontId="22" fillId="20" borderId="88" applyNumberFormat="0" applyAlignment="0" applyProtection="0"/>
    <xf numFmtId="0" fontId="13" fillId="23" borderId="90" applyNumberFormat="0" applyFont="0" applyAlignment="0" applyProtection="0"/>
    <xf numFmtId="0" fontId="19" fillId="23" borderId="77" applyNumberFormat="0" applyFont="0" applyAlignment="0" applyProtection="0"/>
    <xf numFmtId="0" fontId="19" fillId="23" borderId="77" applyNumberFormat="0" applyFont="0" applyAlignment="0" applyProtection="0"/>
    <xf numFmtId="0" fontId="13" fillId="23" borderId="77" applyNumberFormat="0" applyFont="0" applyAlignment="0" applyProtection="0"/>
    <xf numFmtId="0" fontId="19" fillId="23" borderId="90" applyNumberFormat="0" applyFont="0" applyAlignment="0" applyProtection="0"/>
    <xf numFmtId="0" fontId="8" fillId="0" borderId="0"/>
    <xf numFmtId="0" fontId="13" fillId="23" borderId="77" applyNumberFormat="0" applyFont="0" applyAlignment="0" applyProtection="0"/>
    <xf numFmtId="0" fontId="114" fillId="20" borderId="101" applyNumberFormat="0" applyAlignment="0" applyProtection="0"/>
    <xf numFmtId="0" fontId="43" fillId="0" borderId="0"/>
    <xf numFmtId="176" fontId="84" fillId="0" borderId="99">
      <alignment horizontal="center"/>
    </xf>
    <xf numFmtId="0" fontId="19" fillId="23" borderId="77" applyNumberFormat="0" applyFont="0" applyAlignment="0" applyProtection="0"/>
    <xf numFmtId="0" fontId="19" fillId="23" borderId="77" applyNumberFormat="0" applyFont="0" applyAlignment="0" applyProtection="0"/>
    <xf numFmtId="9" fontId="8" fillId="0" borderId="0" applyFont="0" applyFill="0" applyBorder="0" applyAlignment="0" applyProtection="0"/>
    <xf numFmtId="0" fontId="13" fillId="23" borderId="90" applyNumberFormat="0" applyFont="0" applyAlignment="0" applyProtection="0"/>
    <xf numFmtId="0" fontId="127" fillId="0" borderId="92" applyNumberFormat="0" applyFill="0" applyAlignment="0" applyProtection="0"/>
    <xf numFmtId="0" fontId="13" fillId="23" borderId="90" applyNumberFormat="0" applyFont="0" applyAlignment="0" applyProtection="0"/>
    <xf numFmtId="0" fontId="19" fillId="23" borderId="77" applyNumberFormat="0" applyFont="0" applyAlignment="0" applyProtection="0"/>
    <xf numFmtId="0" fontId="19" fillId="23" borderId="90" applyNumberFormat="0" applyFont="0" applyAlignment="0" applyProtection="0"/>
    <xf numFmtId="0" fontId="96" fillId="0" borderId="27" applyNumberFormat="0" applyFill="0" applyAlignment="0" applyProtection="0"/>
    <xf numFmtId="0" fontId="19" fillId="23" borderId="77" applyNumberFormat="0" applyFont="0" applyAlignment="0" applyProtection="0"/>
    <xf numFmtId="179" fontId="132" fillId="56" borderId="72" applyNumberFormat="0">
      <alignment horizontal="center"/>
    </xf>
    <xf numFmtId="0" fontId="19" fillId="23" borderId="77" applyNumberFormat="0" applyFont="0" applyAlignment="0" applyProtection="0"/>
    <xf numFmtId="0" fontId="14" fillId="0" borderId="0"/>
    <xf numFmtId="176" fontId="84" fillId="0" borderId="73">
      <alignment horizontal="center"/>
    </xf>
    <xf numFmtId="0" fontId="43" fillId="23" borderId="90" applyNumberFormat="0" applyFont="0" applyAlignment="0" applyProtection="0"/>
    <xf numFmtId="0" fontId="19" fillId="23" borderId="90" applyNumberFormat="0" applyFont="0" applyAlignment="0" applyProtection="0"/>
    <xf numFmtId="0" fontId="95" fillId="58" borderId="93" applyNumberFormat="0" applyAlignment="0">
      <alignment horizontal="center"/>
    </xf>
    <xf numFmtId="0" fontId="19" fillId="23" borderId="77" applyNumberFormat="0" applyFont="0" applyAlignment="0" applyProtection="0"/>
    <xf numFmtId="0" fontId="13" fillId="23" borderId="90" applyNumberFormat="0" applyFont="0" applyAlignment="0" applyProtection="0"/>
    <xf numFmtId="0" fontId="114" fillId="20" borderId="75" applyNumberFormat="0" applyAlignment="0" applyProtection="0"/>
    <xf numFmtId="0" fontId="19" fillId="23" borderId="90" applyNumberFormat="0" applyFont="0" applyAlignment="0" applyProtection="0"/>
    <xf numFmtId="0" fontId="19" fillId="23" borderId="103" applyNumberFormat="0" applyFont="0" applyAlignment="0" applyProtection="0"/>
    <xf numFmtId="0" fontId="27" fillId="7" borderId="75" applyNumberFormat="0" applyAlignment="0" applyProtection="0"/>
    <xf numFmtId="0" fontId="135" fillId="0" borderId="51">
      <alignment horizontal="left"/>
    </xf>
    <xf numFmtId="0" fontId="22" fillId="20" borderId="101" applyNumberFormat="0" applyAlignment="0" applyProtection="0"/>
    <xf numFmtId="0" fontId="19" fillId="23" borderId="77" applyNumberFormat="0" applyFont="0" applyAlignment="0" applyProtection="0"/>
    <xf numFmtId="0" fontId="132" fillId="56" borderId="85">
      <alignment horizontal="right"/>
      <protection locked="0"/>
    </xf>
    <xf numFmtId="0" fontId="19" fillId="23" borderId="103" applyNumberFormat="0" applyFont="0" applyAlignment="0" applyProtection="0"/>
    <xf numFmtId="0" fontId="19" fillId="23" borderId="90" applyNumberFormat="0" applyFont="0" applyAlignment="0" applyProtection="0"/>
    <xf numFmtId="0" fontId="19" fillId="23" borderId="103" applyNumberFormat="0" applyFont="0" applyAlignment="0" applyProtection="0"/>
    <xf numFmtId="0" fontId="8" fillId="0" borderId="0"/>
    <xf numFmtId="0" fontId="87" fillId="66" borderId="68" applyNumberFormat="0"/>
    <xf numFmtId="0" fontId="13" fillId="23" borderId="90" applyNumberFormat="0" applyFont="0" applyAlignment="0" applyProtection="0"/>
    <xf numFmtId="0" fontId="19" fillId="23" borderId="103" applyNumberFormat="0" applyFont="0" applyAlignment="0" applyProtection="0"/>
    <xf numFmtId="0" fontId="43" fillId="23" borderId="90" applyNumberFormat="0" applyFont="0" applyAlignment="0" applyProtection="0"/>
    <xf numFmtId="0" fontId="19" fillId="23" borderId="103" applyNumberFormat="0" applyFont="0" applyAlignment="0" applyProtection="0"/>
    <xf numFmtId="0" fontId="114" fillId="20" borderId="101" applyNumberFormat="0" applyAlignment="0" applyProtection="0"/>
    <xf numFmtId="0" fontId="19" fillId="23" borderId="77" applyNumberFormat="0" applyFont="0" applyAlignment="0" applyProtection="0"/>
    <xf numFmtId="0" fontId="40" fillId="0" borderId="92" applyNumberFormat="0" applyFill="0" applyAlignment="0" applyProtection="0"/>
    <xf numFmtId="0" fontId="13" fillId="23" borderId="90" applyNumberFormat="0" applyFont="0" applyAlignment="0" applyProtection="0"/>
    <xf numFmtId="0" fontId="19" fillId="23" borderId="90" applyNumberFormat="0" applyFont="0" applyAlignment="0" applyProtection="0"/>
    <xf numFmtId="0" fontId="114" fillId="20" borderId="75" applyNumberFormat="0" applyAlignment="0" applyProtection="0"/>
    <xf numFmtId="0" fontId="19" fillId="23" borderId="77" applyNumberFormat="0" applyFont="0" applyAlignment="0" applyProtection="0"/>
    <xf numFmtId="0" fontId="43" fillId="23" borderId="77" applyNumberFormat="0" applyFont="0" applyAlignment="0" applyProtection="0"/>
    <xf numFmtId="0" fontId="13" fillId="23" borderId="90" applyNumberFormat="0" applyFont="0" applyAlignment="0" applyProtection="0"/>
    <xf numFmtId="0" fontId="114" fillId="20" borderId="75" applyNumberFormat="0" applyAlignment="0" applyProtection="0"/>
    <xf numFmtId="0" fontId="19" fillId="23" borderId="90" applyNumberFormat="0" applyFont="0" applyAlignment="0" applyProtection="0"/>
    <xf numFmtId="0" fontId="19" fillId="23" borderId="90"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9" fontId="18" fillId="0" borderId="0" applyFont="0" applyFill="0" applyBorder="0" applyAlignment="0" applyProtection="0"/>
    <xf numFmtId="0" fontId="18" fillId="0" borderId="0"/>
    <xf numFmtId="0" fontId="43" fillId="23" borderId="103" applyNumberFormat="0" applyFont="0" applyAlignment="0" applyProtection="0"/>
    <xf numFmtId="0" fontId="13" fillId="0" borderId="0"/>
    <xf numFmtId="0" fontId="98" fillId="0" borderId="29" applyNumberFormat="0" applyFill="0" applyAlignment="0" applyProtection="0"/>
    <xf numFmtId="0" fontId="127" fillId="0" borderId="92" applyNumberFormat="0" applyFill="0" applyAlignment="0" applyProtection="0"/>
    <xf numFmtId="0" fontId="19" fillId="23" borderId="90" applyNumberFormat="0" applyFont="0" applyAlignment="0" applyProtection="0"/>
    <xf numFmtId="0" fontId="19" fillId="23" borderId="77" applyNumberFormat="0" applyFont="0" applyAlignment="0" applyProtection="0"/>
    <xf numFmtId="0" fontId="19" fillId="23" borderId="90" applyNumberFormat="0" applyFont="0" applyAlignment="0" applyProtection="0"/>
    <xf numFmtId="0" fontId="97" fillId="0" borderId="28" applyNumberFormat="0" applyFill="0" applyAlignment="0" applyProtection="0"/>
    <xf numFmtId="0" fontId="109" fillId="0" borderId="84" applyNumberFormat="0" applyFill="0" applyAlignment="0" applyProtection="0"/>
    <xf numFmtId="0" fontId="19" fillId="23" borderId="103" applyNumberFormat="0" applyFont="0" applyAlignment="0" applyProtection="0"/>
    <xf numFmtId="0" fontId="27" fillId="7" borderId="75" applyNumberFormat="0" applyAlignment="0" applyProtection="0"/>
    <xf numFmtId="0" fontId="19" fillId="23" borderId="103" applyNumberFormat="0" applyFont="0" applyAlignment="0" applyProtection="0"/>
    <xf numFmtId="0" fontId="98" fillId="0" borderId="0" applyNumberFormat="0" applyFill="0" applyBorder="0" applyAlignment="0" applyProtection="0"/>
    <xf numFmtId="0" fontId="19" fillId="23" borderId="90" applyNumberFormat="0" applyFont="0" applyAlignment="0" applyProtection="0"/>
    <xf numFmtId="0" fontId="89" fillId="60" borderId="73" applyNumberFormat="0" applyAlignment="0">
      <alignment horizontal="center"/>
    </xf>
    <xf numFmtId="0" fontId="89" fillId="60" borderId="99" applyNumberFormat="0" applyAlignment="0">
      <alignment horizontal="center"/>
    </xf>
    <xf numFmtId="0" fontId="19" fillId="23" borderId="77" applyNumberFormat="0" applyFont="0" applyAlignment="0" applyProtection="0"/>
    <xf numFmtId="179" fontId="132" fillId="56" borderId="85" applyNumberFormat="0">
      <alignment horizontal="center"/>
    </xf>
    <xf numFmtId="0" fontId="13" fillId="23" borderId="77" applyNumberFormat="0" applyFont="0" applyAlignment="0" applyProtection="0"/>
    <xf numFmtId="0" fontId="114" fillId="20" borderId="88" applyNumberForma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0" fontId="22" fillId="20" borderId="101" applyNumberFormat="0" applyAlignment="0" applyProtection="0"/>
    <xf numFmtId="0" fontId="19" fillId="23" borderId="90" applyNumberFormat="0" applyFont="0" applyAlignment="0" applyProtection="0"/>
    <xf numFmtId="0" fontId="121" fillId="7" borderId="88" applyNumberFormat="0" applyAlignment="0" applyProtection="0"/>
    <xf numFmtId="0" fontId="19" fillId="23" borderId="90" applyNumberFormat="0" applyFont="0" applyAlignment="0" applyProtection="0"/>
    <xf numFmtId="0" fontId="19" fillId="23" borderId="90" applyNumberFormat="0" applyFont="0" applyAlignment="0" applyProtection="0"/>
    <xf numFmtId="0" fontId="19" fillId="23" borderId="77" applyNumberFormat="0" applyFont="0" applyAlignment="0" applyProtection="0"/>
    <xf numFmtId="0" fontId="125" fillId="20" borderId="91" applyNumberFormat="0" applyAlignment="0" applyProtection="0"/>
    <xf numFmtId="0" fontId="13" fillId="0" borderId="0"/>
    <xf numFmtId="0" fontId="114" fillId="20" borderId="75" applyNumberFormat="0" applyAlignment="0" applyProtection="0"/>
    <xf numFmtId="0" fontId="121" fillId="7" borderId="75" applyNumberFormat="0" applyAlignment="0" applyProtection="0"/>
    <xf numFmtId="0" fontId="13" fillId="23" borderId="77" applyNumberFormat="0" applyFont="0" applyAlignment="0" applyProtection="0"/>
    <xf numFmtId="0" fontId="13" fillId="23" borderId="103"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37" fontId="111" fillId="69" borderId="102" applyBorder="0" applyProtection="0">
      <alignment vertical="center"/>
    </xf>
    <xf numFmtId="0" fontId="13" fillId="0" borderId="0"/>
    <xf numFmtId="0" fontId="18" fillId="0" borderId="0"/>
    <xf numFmtId="0" fontId="125" fillId="20" borderId="91" applyNumberFormat="0" applyAlignment="0" applyProtection="0"/>
    <xf numFmtId="0" fontId="13" fillId="23" borderId="90" applyNumberFormat="0" applyFont="0" applyAlignment="0" applyProtection="0"/>
    <xf numFmtId="0" fontId="114" fillId="20" borderId="101" applyNumberFormat="0" applyAlignment="0" applyProtection="0"/>
    <xf numFmtId="0" fontId="95" fillId="58" borderId="67" applyNumberFormat="0" applyAlignment="0">
      <alignment horizontal="center"/>
    </xf>
    <xf numFmtId="0" fontId="13" fillId="23" borderId="90" applyNumberFormat="0" applyFont="0" applyAlignment="0" applyProtection="0"/>
    <xf numFmtId="0" fontId="114" fillId="20" borderId="101" applyNumberFormat="0" applyAlignment="0" applyProtection="0"/>
    <xf numFmtId="0" fontId="19" fillId="23" borderId="90" applyNumberFormat="0" applyFont="0" applyAlignment="0" applyProtection="0"/>
    <xf numFmtId="0" fontId="19" fillId="23" borderId="77" applyNumberFormat="0" applyFont="0" applyAlignment="0" applyProtection="0"/>
    <xf numFmtId="0" fontId="22" fillId="20" borderId="88" applyNumberFormat="0" applyAlignment="0" applyProtection="0"/>
    <xf numFmtId="0" fontId="19" fillId="23" borderId="77" applyNumberFormat="0" applyFont="0" applyAlignment="0" applyProtection="0"/>
    <xf numFmtId="0" fontId="27" fillId="7" borderId="88" applyNumberFormat="0" applyAlignment="0" applyProtection="0"/>
    <xf numFmtId="0" fontId="121" fillId="7" borderId="101" applyNumberFormat="0" applyAlignment="0" applyProtection="0"/>
    <xf numFmtId="0" fontId="19" fillId="23" borderId="103" applyNumberFormat="0" applyFont="0" applyAlignment="0" applyProtection="0"/>
    <xf numFmtId="179" fontId="132" fillId="56" borderId="72" applyNumberFormat="0">
      <alignment horizontal="center"/>
    </xf>
    <xf numFmtId="0" fontId="13" fillId="23" borderId="77" applyNumberFormat="0" applyFont="0" applyAlignment="0" applyProtection="0"/>
    <xf numFmtId="176" fontId="84" fillId="0" borderId="99">
      <alignment horizontal="center"/>
    </xf>
    <xf numFmtId="0" fontId="19" fillId="23" borderId="103" applyNumberFormat="0" applyFont="0" applyAlignment="0" applyProtection="0"/>
    <xf numFmtId="0" fontId="19" fillId="23" borderId="77" applyNumberFormat="0" applyFont="0" applyAlignment="0" applyProtection="0"/>
    <xf numFmtId="0" fontId="19" fillId="23" borderId="77" applyNumberFormat="0" applyFont="0" applyAlignment="0" applyProtection="0"/>
    <xf numFmtId="0" fontId="125" fillId="20" borderId="104" applyNumberFormat="0" applyAlignment="0" applyProtection="0"/>
    <xf numFmtId="0" fontId="19" fillId="23" borderId="77" applyNumberFormat="0" applyFont="0" applyAlignment="0" applyProtection="0"/>
    <xf numFmtId="0" fontId="13" fillId="23" borderId="77" applyNumberFormat="0" applyFont="0" applyAlignment="0" applyProtection="0"/>
    <xf numFmtId="0" fontId="13" fillId="23" borderId="77" applyNumberFormat="0" applyFont="0" applyAlignment="0" applyProtection="0"/>
    <xf numFmtId="0" fontId="27" fillId="7" borderId="101" applyNumberFormat="0" applyAlignment="0" applyProtection="0"/>
    <xf numFmtId="0" fontId="19" fillId="23" borderId="77" applyNumberFormat="0" applyFont="0" applyAlignment="0" applyProtection="0"/>
    <xf numFmtId="0" fontId="13" fillId="23" borderId="103" applyNumberFormat="0" applyFont="0" applyAlignment="0" applyProtection="0"/>
    <xf numFmtId="0" fontId="19" fillId="23" borderId="77"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8" fillId="0" borderId="0"/>
    <xf numFmtId="0" fontId="19" fillId="23" borderId="90" applyNumberFormat="0" applyFont="0" applyAlignment="0" applyProtection="0"/>
    <xf numFmtId="0" fontId="121" fillId="7" borderId="101" applyNumberFormat="0" applyAlignment="0" applyProtection="0"/>
    <xf numFmtId="0" fontId="19" fillId="23" borderId="103" applyNumberFormat="0" applyFont="0" applyAlignment="0" applyProtection="0"/>
    <xf numFmtId="0" fontId="22" fillId="20" borderId="101" applyNumberFormat="0" applyAlignment="0" applyProtection="0"/>
    <xf numFmtId="0" fontId="13" fillId="0" borderId="0"/>
    <xf numFmtId="0" fontId="19" fillId="23" borderId="103" applyNumberFormat="0" applyFont="0" applyAlignment="0" applyProtection="0"/>
    <xf numFmtId="0" fontId="13" fillId="0" borderId="0"/>
    <xf numFmtId="0" fontId="18" fillId="0" borderId="0"/>
    <xf numFmtId="0" fontId="13" fillId="23" borderId="103" applyNumberFormat="0" applyFont="0" applyAlignment="0" applyProtection="0"/>
    <xf numFmtId="0" fontId="127" fillId="0" borderId="105" applyNumberFormat="0" applyFill="0" applyAlignment="0" applyProtection="0"/>
    <xf numFmtId="0" fontId="19" fillId="23" borderId="90"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0" fontId="13" fillId="23" borderId="90" applyNumberFormat="0" applyFont="0" applyAlignment="0" applyProtection="0"/>
    <xf numFmtId="0" fontId="27" fillId="7" borderId="75" applyNumberFormat="0" applyAlignment="0" applyProtection="0"/>
    <xf numFmtId="0" fontId="125" fillId="20" borderId="78" applyNumberFormat="0" applyAlignment="0" applyProtection="0"/>
    <xf numFmtId="0" fontId="121" fillId="7" borderId="75" applyNumberFormat="0" applyAlignment="0" applyProtection="0"/>
    <xf numFmtId="0" fontId="13" fillId="0" borderId="0"/>
    <xf numFmtId="0" fontId="13" fillId="23" borderId="103" applyNumberFormat="0" applyFont="0" applyAlignment="0" applyProtection="0"/>
    <xf numFmtId="0" fontId="19" fillId="23" borderId="103" applyNumberFormat="0" applyFont="0" applyAlignment="0" applyProtection="0"/>
    <xf numFmtId="0" fontId="13" fillId="0" borderId="0"/>
    <xf numFmtId="0" fontId="19" fillId="23" borderId="103" applyNumberFormat="0" applyFont="0" applyAlignment="0" applyProtection="0"/>
    <xf numFmtId="0" fontId="19" fillId="23" borderId="90" applyNumberFormat="0" applyFont="0" applyAlignment="0" applyProtection="0"/>
    <xf numFmtId="0" fontId="40" fillId="0" borderId="92" applyNumberFormat="0" applyFill="0" applyAlignment="0" applyProtection="0"/>
    <xf numFmtId="0" fontId="114" fillId="20" borderId="101" applyNumberFormat="0" applyAlignment="0" applyProtection="0"/>
    <xf numFmtId="0" fontId="19" fillId="23" borderId="90" applyNumberFormat="0" applyFont="0" applyAlignment="0" applyProtection="0"/>
    <xf numFmtId="0" fontId="19" fillId="23" borderId="77" applyNumberFormat="0" applyFont="0" applyAlignment="0" applyProtection="0"/>
    <xf numFmtId="0" fontId="19" fillId="23" borderId="77" applyNumberFormat="0" applyFont="0" applyAlignment="0" applyProtection="0"/>
    <xf numFmtId="0" fontId="13" fillId="23" borderId="77" applyNumberFormat="0" applyFont="0" applyAlignment="0" applyProtection="0"/>
    <xf numFmtId="0" fontId="19" fillId="23" borderId="77" applyNumberFormat="0" applyFont="0" applyAlignment="0" applyProtection="0"/>
    <xf numFmtId="0" fontId="13" fillId="0" borderId="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77" applyNumberFormat="0" applyFont="0" applyAlignment="0" applyProtection="0"/>
    <xf numFmtId="0" fontId="18" fillId="0" borderId="0"/>
    <xf numFmtId="0" fontId="127" fillId="0" borderId="105" applyNumberFormat="0" applyFill="0" applyAlignment="0" applyProtection="0"/>
    <xf numFmtId="0" fontId="19" fillId="23" borderId="90" applyNumberFormat="0" applyFont="0" applyAlignment="0" applyProtection="0"/>
    <xf numFmtId="0" fontId="19" fillId="23" borderId="77" applyNumberFormat="0" applyFont="0" applyAlignment="0" applyProtection="0"/>
    <xf numFmtId="0" fontId="19" fillId="23" borderId="77" applyNumberFormat="0" applyFont="0" applyAlignment="0" applyProtection="0"/>
    <xf numFmtId="0" fontId="40" fillId="0" borderId="79" applyNumberFormat="0" applyFill="0" applyAlignment="0" applyProtection="0"/>
    <xf numFmtId="0" fontId="19" fillId="23" borderId="77" applyNumberFormat="0" applyFont="0" applyAlignment="0" applyProtection="0"/>
    <xf numFmtId="0" fontId="27" fillId="7" borderId="88" applyNumberFormat="0" applyAlignment="0" applyProtection="0"/>
    <xf numFmtId="0" fontId="13" fillId="23" borderId="103" applyNumberFormat="0" applyFont="0" applyAlignment="0" applyProtection="0"/>
    <xf numFmtId="0" fontId="40" fillId="0" borderId="92" applyNumberFormat="0" applyFill="0" applyAlignment="0" applyProtection="0"/>
    <xf numFmtId="0" fontId="19" fillId="23" borderId="77" applyNumberFormat="0" applyFont="0" applyAlignment="0" applyProtection="0"/>
    <xf numFmtId="0" fontId="8" fillId="0" borderId="0"/>
    <xf numFmtId="0" fontId="19" fillId="23" borderId="90" applyNumberFormat="0" applyFont="0" applyAlignment="0" applyProtection="0"/>
    <xf numFmtId="0" fontId="19" fillId="23" borderId="90" applyNumberFormat="0" applyFont="0" applyAlignment="0" applyProtection="0"/>
    <xf numFmtId="0" fontId="40" fillId="0" borderId="105" applyNumberFormat="0" applyFill="0" applyAlignment="0" applyProtection="0"/>
    <xf numFmtId="0" fontId="13" fillId="23" borderId="77" applyNumberFormat="0" applyFont="0" applyAlignment="0" applyProtection="0"/>
    <xf numFmtId="0" fontId="121" fillId="7" borderId="75" applyNumberFormat="0" applyAlignment="0" applyProtection="0"/>
    <xf numFmtId="0" fontId="13" fillId="0" borderId="87" applyNumberFormat="0"/>
    <xf numFmtId="0" fontId="19" fillId="23" borderId="90" applyNumberFormat="0" applyFont="0" applyAlignment="0" applyProtection="0"/>
    <xf numFmtId="0" fontId="127" fillId="0" borderId="105" applyNumberFormat="0" applyFill="0" applyAlignment="0" applyProtection="0"/>
    <xf numFmtId="0" fontId="43" fillId="23" borderId="77" applyNumberFormat="0" applyFont="0" applyAlignment="0" applyProtection="0"/>
    <xf numFmtId="0" fontId="19" fillId="23" borderId="103" applyNumberFormat="0" applyFont="0" applyAlignment="0" applyProtection="0"/>
    <xf numFmtId="0" fontId="19" fillId="23" borderId="77" applyNumberFormat="0" applyFont="0" applyAlignment="0" applyProtection="0"/>
    <xf numFmtId="0" fontId="13" fillId="0" borderId="0"/>
    <xf numFmtId="0" fontId="19" fillId="23" borderId="90"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0" fontId="31" fillId="20" borderId="78" applyNumberFormat="0" applyAlignment="0" applyProtection="0"/>
    <xf numFmtId="177" fontId="88" fillId="61" borderId="75"/>
    <xf numFmtId="0" fontId="19" fillId="23" borderId="103" applyNumberFormat="0" applyFont="0" applyAlignment="0" applyProtection="0"/>
    <xf numFmtId="0" fontId="14" fillId="0" borderId="0"/>
    <xf numFmtId="0" fontId="8" fillId="0" borderId="0"/>
    <xf numFmtId="43" fontId="8" fillId="0" borderId="0" applyFont="0" applyFill="0" applyBorder="0" applyAlignment="0" applyProtection="0"/>
    <xf numFmtId="0" fontId="8" fillId="0" borderId="0"/>
    <xf numFmtId="177" fontId="88" fillId="61" borderId="88"/>
    <xf numFmtId="0" fontId="13" fillId="23" borderId="90" applyNumberFormat="0" applyFont="0" applyAlignment="0" applyProtection="0"/>
    <xf numFmtId="0" fontId="19" fillId="23" borderId="90" applyNumberFormat="0" applyFont="0" applyAlignment="0" applyProtection="0"/>
    <xf numFmtId="0" fontId="18" fillId="0" borderId="0"/>
    <xf numFmtId="0" fontId="19" fillId="23" borderId="103"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0" fontId="125" fillId="20" borderId="91" applyNumberFormat="0" applyAlignment="0" applyProtection="0"/>
    <xf numFmtId="0" fontId="114" fillId="20" borderId="101" applyNumberFormat="0" applyAlignment="0" applyProtection="0"/>
    <xf numFmtId="0" fontId="43" fillId="23" borderId="103" applyNumberFormat="0" applyFont="0" applyAlignment="0" applyProtection="0"/>
    <xf numFmtId="0" fontId="19" fillId="23" borderId="77" applyNumberFormat="0" applyFont="0" applyAlignment="0" applyProtection="0"/>
    <xf numFmtId="0" fontId="19" fillId="23" borderId="77" applyNumberFormat="0" applyFont="0" applyAlignment="0" applyProtection="0"/>
    <xf numFmtId="0" fontId="114" fillId="20" borderId="75" applyNumberFormat="0" applyAlignment="0" applyProtection="0"/>
    <xf numFmtId="0" fontId="19" fillId="23" borderId="77" applyNumberFormat="0" applyFont="0" applyAlignment="0" applyProtection="0"/>
    <xf numFmtId="0" fontId="13" fillId="23" borderId="103" applyNumberFormat="0" applyFont="0" applyAlignment="0" applyProtection="0"/>
    <xf numFmtId="0" fontId="13" fillId="23" borderId="90" applyNumberFormat="0" applyFont="0" applyAlignment="0" applyProtection="0"/>
    <xf numFmtId="0" fontId="18" fillId="0" borderId="0"/>
    <xf numFmtId="0" fontId="13" fillId="23" borderId="77" applyNumberFormat="0" applyFont="0" applyAlignment="0" applyProtection="0"/>
    <xf numFmtId="0" fontId="27" fillId="7" borderId="88" applyNumberFormat="0" applyAlignment="0" applyProtection="0"/>
    <xf numFmtId="0" fontId="89" fillId="60" borderId="86" applyNumberFormat="0" applyAlignment="0">
      <alignment horizontal="center"/>
    </xf>
    <xf numFmtId="0" fontId="82" fillId="30" borderId="0" applyNumberFormat="0" applyBorder="0" applyAlignment="0" applyProtection="0"/>
    <xf numFmtId="0" fontId="127" fillId="0" borderId="79" applyNumberFormat="0" applyFill="0" applyAlignment="0" applyProtection="0"/>
    <xf numFmtId="0" fontId="13" fillId="23" borderId="53" applyNumberFormat="0" applyFont="0" applyAlignment="0" applyProtection="0"/>
    <xf numFmtId="0" fontId="43" fillId="23" borderId="90" applyNumberFormat="0" applyFont="0" applyAlignment="0" applyProtection="0"/>
    <xf numFmtId="44" fontId="8" fillId="0" borderId="0" applyFont="0" applyFill="0" applyBorder="0" applyAlignment="0" applyProtection="0"/>
    <xf numFmtId="9" fontId="18" fillId="0" borderId="0" applyFont="0" applyFill="0" applyBorder="0" applyAlignment="0" applyProtection="0"/>
    <xf numFmtId="0" fontId="22" fillId="20" borderId="88" applyNumberFormat="0" applyAlignment="0" applyProtection="0"/>
    <xf numFmtId="0" fontId="19" fillId="23" borderId="103" applyNumberFormat="0" applyFont="0" applyAlignment="0" applyProtection="0"/>
    <xf numFmtId="0" fontId="19" fillId="23" borderId="77"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177" fontId="88" fillId="61" borderId="101"/>
    <xf numFmtId="0" fontId="19" fillId="23" borderId="90" applyNumberFormat="0" applyFont="0" applyAlignment="0" applyProtection="0"/>
    <xf numFmtId="0" fontId="89" fillId="60" borderId="73" applyNumberFormat="0" applyAlignment="0">
      <alignment horizontal="center"/>
    </xf>
    <xf numFmtId="0" fontId="13" fillId="0" borderId="74" applyNumberFormat="0"/>
    <xf numFmtId="0" fontId="19" fillId="23" borderId="103" applyNumberFormat="0" applyFont="0" applyAlignment="0" applyProtection="0"/>
    <xf numFmtId="0" fontId="19" fillId="23" borderId="77" applyNumberFormat="0" applyFont="0" applyAlignment="0" applyProtection="0"/>
    <xf numFmtId="0" fontId="19" fillId="23" borderId="77" applyNumberFormat="0" applyFont="0" applyAlignment="0" applyProtection="0"/>
    <xf numFmtId="0" fontId="19" fillId="23" borderId="103" applyNumberFormat="0" applyFont="0" applyAlignment="0" applyProtection="0"/>
    <xf numFmtId="0" fontId="40" fillId="0" borderId="105" applyNumberFormat="0" applyFill="0" applyAlignment="0" applyProtection="0"/>
    <xf numFmtId="0" fontId="13" fillId="62" borderId="86" applyNumberFormat="0" applyFont="0" applyAlignment="0"/>
    <xf numFmtId="0" fontId="22" fillId="20" borderId="88" applyNumberFormat="0" applyAlignment="0" applyProtection="0"/>
    <xf numFmtId="0" fontId="19" fillId="23" borderId="103" applyNumberFormat="0" applyFont="0" applyAlignment="0" applyProtection="0"/>
    <xf numFmtId="0" fontId="13" fillId="23" borderId="90" applyNumberFormat="0" applyFont="0" applyAlignment="0" applyProtection="0"/>
    <xf numFmtId="0" fontId="89" fillId="60" borderId="46" applyNumberFormat="0" applyAlignment="0">
      <alignment horizontal="center"/>
    </xf>
    <xf numFmtId="0" fontId="19" fillId="23" borderId="103" applyNumberFormat="0" applyFont="0" applyAlignment="0" applyProtection="0"/>
    <xf numFmtId="0" fontId="19" fillId="23" borderId="103" applyNumberFormat="0" applyFont="0" applyAlignment="0" applyProtection="0"/>
    <xf numFmtId="0" fontId="125" fillId="20" borderId="91" applyNumberFormat="0" applyAlignment="0" applyProtection="0"/>
    <xf numFmtId="0" fontId="109" fillId="0" borderId="71" applyNumberFormat="0" applyFill="0" applyAlignment="0" applyProtection="0"/>
    <xf numFmtId="0" fontId="13" fillId="23" borderId="103"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0" fontId="127" fillId="0" borderId="92" applyNumberFormat="0" applyFill="0" applyAlignment="0" applyProtection="0"/>
    <xf numFmtId="0" fontId="8" fillId="0" borderId="0"/>
    <xf numFmtId="0" fontId="121" fillId="7" borderId="88" applyNumberFormat="0" applyAlignment="0" applyProtection="0"/>
    <xf numFmtId="0" fontId="127" fillId="0" borderId="79" applyNumberFormat="0" applyFill="0" applyAlignment="0" applyProtection="0"/>
    <xf numFmtId="0" fontId="19" fillId="23" borderId="103" applyNumberFormat="0" applyFont="0" applyAlignment="0" applyProtection="0"/>
    <xf numFmtId="0" fontId="27" fillId="7" borderId="88" applyNumberFormat="0" applyAlignment="0" applyProtection="0"/>
    <xf numFmtId="0" fontId="8" fillId="0" borderId="0"/>
    <xf numFmtId="0" fontId="8" fillId="0" borderId="0"/>
    <xf numFmtId="0" fontId="13" fillId="23" borderId="77" applyNumberFormat="0" applyFont="0" applyAlignment="0" applyProtection="0"/>
    <xf numFmtId="0" fontId="19" fillId="23" borderId="77" applyNumberFormat="0" applyFont="0" applyAlignment="0" applyProtection="0"/>
    <xf numFmtId="0" fontId="13" fillId="23" borderId="90" applyNumberFormat="0" applyFont="0" applyAlignment="0" applyProtection="0"/>
    <xf numFmtId="44" fontId="13" fillId="0" borderId="0" applyFont="0" applyFill="0" applyBorder="0" applyAlignment="0" applyProtection="0"/>
    <xf numFmtId="0" fontId="8" fillId="0" borderId="0"/>
    <xf numFmtId="176" fontId="84" fillId="0" borderId="86">
      <alignment horizontal="center"/>
    </xf>
    <xf numFmtId="0" fontId="27" fillId="7" borderId="75"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23" borderId="90" applyNumberFormat="0" applyFont="0" applyAlignment="0" applyProtection="0"/>
    <xf numFmtId="0" fontId="8" fillId="0" borderId="0"/>
    <xf numFmtId="0" fontId="8" fillId="0" borderId="0"/>
    <xf numFmtId="0" fontId="8" fillId="0" borderId="0"/>
    <xf numFmtId="0" fontId="8" fillId="0" borderId="0"/>
    <xf numFmtId="0" fontId="19" fillId="23" borderId="90" applyNumberFormat="0" applyFont="0" applyAlignment="0" applyProtection="0"/>
    <xf numFmtId="0" fontId="8" fillId="0" borderId="0"/>
    <xf numFmtId="0" fontId="19" fillId="23" borderId="90" applyNumberFormat="0" applyFont="0" applyAlignment="0" applyProtection="0"/>
    <xf numFmtId="0" fontId="27" fillId="7" borderId="101" applyNumberFormat="0" applyAlignment="0" applyProtection="0"/>
    <xf numFmtId="43" fontId="8" fillId="0" borderId="0" applyFont="0" applyFill="0" applyBorder="0" applyAlignment="0" applyProtection="0"/>
    <xf numFmtId="0" fontId="22" fillId="20" borderId="101"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9" fillId="23" borderId="77" applyNumberFormat="0" applyFont="0" applyAlignment="0" applyProtection="0"/>
    <xf numFmtId="0" fontId="8" fillId="0" borderId="0"/>
    <xf numFmtId="43" fontId="8" fillId="0" borderId="0" applyFont="0" applyFill="0" applyBorder="0" applyAlignment="0" applyProtection="0"/>
    <xf numFmtId="0" fontId="114" fillId="20" borderId="88" applyNumberFormat="0" applyAlignment="0" applyProtection="0"/>
    <xf numFmtId="0" fontId="127" fillId="0" borderId="105" applyNumberFormat="0" applyFill="0" applyAlignment="0" applyProtection="0"/>
    <xf numFmtId="0" fontId="19" fillId="23" borderId="77" applyNumberFormat="0" applyFont="0" applyAlignment="0" applyProtection="0"/>
    <xf numFmtId="0" fontId="121" fillId="7" borderId="88" applyNumberFormat="0" applyAlignment="0" applyProtection="0"/>
    <xf numFmtId="0" fontId="19" fillId="23" borderId="90" applyNumberFormat="0" applyFont="0" applyAlignment="0" applyProtection="0"/>
    <xf numFmtId="0" fontId="27" fillId="7" borderId="101" applyNumberFormat="0" applyAlignment="0" applyProtection="0"/>
    <xf numFmtId="0" fontId="19" fillId="23" borderId="90" applyNumberFormat="0" applyFont="0" applyAlignment="0" applyProtection="0"/>
    <xf numFmtId="43" fontId="8" fillId="0" borderId="0" applyFont="0" applyFill="0" applyBorder="0" applyAlignment="0" applyProtection="0"/>
    <xf numFmtId="0" fontId="31" fillId="20" borderId="104" applyNumberFormat="0" applyAlignment="0" applyProtection="0"/>
    <xf numFmtId="0" fontId="13" fillId="23" borderId="103" applyNumberFormat="0" applyFont="0" applyAlignment="0" applyProtection="0"/>
    <xf numFmtId="0" fontId="13" fillId="23" borderId="77" applyNumberFormat="0" applyFont="0" applyAlignment="0" applyProtection="0"/>
    <xf numFmtId="0" fontId="19" fillId="23" borderId="77" applyNumberFormat="0" applyFont="0" applyAlignment="0" applyProtection="0"/>
    <xf numFmtId="0" fontId="19" fillId="23" borderId="103" applyNumberFormat="0" applyFont="0" applyAlignment="0" applyProtection="0"/>
    <xf numFmtId="179" fontId="132" fillId="56" borderId="85" applyNumberFormat="0">
      <alignment horizontal="center"/>
    </xf>
    <xf numFmtId="0" fontId="13" fillId="23" borderId="77" applyNumberFormat="0" applyFont="0" applyAlignment="0" applyProtection="0"/>
    <xf numFmtId="0" fontId="19" fillId="23" borderId="103" applyNumberFormat="0" applyFont="0" applyAlignment="0" applyProtection="0"/>
    <xf numFmtId="0" fontId="13" fillId="23" borderId="77" applyNumberFormat="0" applyFont="0" applyAlignment="0" applyProtection="0"/>
    <xf numFmtId="0" fontId="13" fillId="23" borderId="103" applyNumberFormat="0" applyFont="0" applyAlignment="0" applyProtection="0"/>
    <xf numFmtId="0" fontId="13" fillId="23" borderId="77" applyNumberFormat="0" applyFont="0" applyAlignment="0" applyProtection="0"/>
    <xf numFmtId="0" fontId="13" fillId="23" borderId="103" applyNumberFormat="0" applyFont="0" applyAlignment="0" applyProtection="0"/>
    <xf numFmtId="0" fontId="74" fillId="0" borderId="0"/>
    <xf numFmtId="0" fontId="125" fillId="20" borderId="78" applyNumberFormat="0" applyAlignment="0" applyProtection="0"/>
    <xf numFmtId="0" fontId="22" fillId="20" borderId="88" applyNumberFormat="0" applyAlignment="0" applyProtection="0"/>
    <xf numFmtId="0" fontId="121" fillId="7" borderId="88" applyNumberFormat="0" applyAlignment="0" applyProtection="0"/>
    <xf numFmtId="179" fontId="132" fillId="56" borderId="98" applyNumberFormat="0">
      <alignment horizontal="center"/>
    </xf>
    <xf numFmtId="0" fontId="27" fillId="7" borderId="75" applyNumberFormat="0" applyAlignment="0" applyProtection="0"/>
    <xf numFmtId="0" fontId="13" fillId="23" borderId="77" applyNumberFormat="0" applyFont="0" applyAlignment="0" applyProtection="0"/>
    <xf numFmtId="0" fontId="114" fillId="20" borderId="75" applyNumberFormat="0" applyAlignment="0" applyProtection="0"/>
    <xf numFmtId="0" fontId="19" fillId="23" borderId="77" applyNumberFormat="0" applyFont="0" applyAlignment="0" applyProtection="0"/>
    <xf numFmtId="0" fontId="40" fillId="0" borderId="79" applyNumberFormat="0" applyFill="0" applyAlignment="0" applyProtection="0"/>
    <xf numFmtId="0" fontId="19" fillId="23" borderId="90" applyNumberFormat="0" applyFont="0" applyAlignment="0" applyProtection="0"/>
    <xf numFmtId="0" fontId="8" fillId="0" borderId="0"/>
    <xf numFmtId="0" fontId="8" fillId="0" borderId="0"/>
    <xf numFmtId="0" fontId="125" fillId="20" borderId="91" applyNumberFormat="0" applyAlignment="0" applyProtection="0"/>
    <xf numFmtId="0" fontId="31" fillId="20" borderId="104" applyNumberFormat="0" applyAlignment="0" applyProtection="0"/>
    <xf numFmtId="0" fontId="13" fillId="23" borderId="103" applyNumberFormat="0" applyFont="0" applyAlignment="0" applyProtection="0"/>
    <xf numFmtId="9" fontId="13" fillId="0" borderId="0" applyFont="0" applyFill="0" applyBorder="0" applyAlignment="0" applyProtection="0"/>
    <xf numFmtId="0" fontId="19" fillId="23" borderId="90" applyNumberFormat="0" applyFont="0" applyAlignment="0" applyProtection="0"/>
    <xf numFmtId="0" fontId="13" fillId="23" borderId="77" applyNumberFormat="0" applyFont="0" applyAlignment="0" applyProtection="0"/>
    <xf numFmtId="0" fontId="8" fillId="0" borderId="0"/>
    <xf numFmtId="176" fontId="84" fillId="0" borderId="99">
      <alignment horizontal="center"/>
    </xf>
    <xf numFmtId="0" fontId="132" fillId="56" borderId="85">
      <alignment horizontal="right"/>
      <protection locked="0"/>
    </xf>
    <xf numFmtId="0" fontId="8" fillId="0" borderId="0"/>
    <xf numFmtId="0" fontId="19" fillId="23" borderId="77" applyNumberFormat="0" applyFont="0" applyAlignment="0" applyProtection="0"/>
    <xf numFmtId="0" fontId="19" fillId="23" borderId="103" applyNumberFormat="0" applyFont="0" applyAlignment="0" applyProtection="0"/>
    <xf numFmtId="0" fontId="114" fillId="20" borderId="88" applyNumberFormat="0" applyAlignment="0" applyProtection="0"/>
    <xf numFmtId="0" fontId="19" fillId="23" borderId="90" applyNumberFormat="0" applyFont="0" applyAlignment="0" applyProtection="0"/>
    <xf numFmtId="0" fontId="18" fillId="0" borderId="0"/>
    <xf numFmtId="0" fontId="109" fillId="0" borderId="71" applyNumberFormat="0" applyFill="0" applyAlignment="0" applyProtection="0"/>
    <xf numFmtId="0" fontId="40" fillId="0" borderId="105" applyNumberFormat="0" applyFill="0" applyAlignment="0" applyProtection="0"/>
    <xf numFmtId="0" fontId="19" fillId="23" borderId="90" applyNumberFormat="0" applyFont="0" applyAlignment="0" applyProtection="0"/>
    <xf numFmtId="0" fontId="19" fillId="23" borderId="90" applyNumberFormat="0" applyFont="0" applyAlignment="0" applyProtection="0"/>
    <xf numFmtId="0" fontId="19" fillId="23" borderId="77"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0" fontId="27" fillId="7" borderId="75" applyNumberFormat="0" applyAlignment="0" applyProtection="0"/>
    <xf numFmtId="0" fontId="13" fillId="0" borderId="100" applyNumberFormat="0"/>
    <xf numFmtId="0" fontId="19" fillId="23" borderId="90" applyNumberFormat="0" applyFont="0" applyAlignment="0" applyProtection="0"/>
    <xf numFmtId="0" fontId="13" fillId="23" borderId="103" applyNumberFormat="0" applyFont="0" applyAlignment="0" applyProtection="0"/>
    <xf numFmtId="0" fontId="43" fillId="23" borderId="77" applyNumberFormat="0" applyFont="0" applyAlignment="0" applyProtection="0"/>
    <xf numFmtId="0" fontId="19" fillId="23" borderId="77" applyNumberFormat="0" applyFont="0" applyAlignment="0" applyProtection="0"/>
    <xf numFmtId="0" fontId="19" fillId="23" borderId="103" applyNumberFormat="0" applyFont="0" applyAlignment="0" applyProtection="0"/>
    <xf numFmtId="0" fontId="31" fillId="20" borderId="78" applyNumberFormat="0" applyAlignment="0" applyProtection="0"/>
    <xf numFmtId="0" fontId="13" fillId="0" borderId="0"/>
    <xf numFmtId="0" fontId="19" fillId="23" borderId="77" applyNumberFormat="0" applyFont="0" applyAlignment="0" applyProtection="0"/>
    <xf numFmtId="0" fontId="125" fillId="20" borderId="91" applyNumberFormat="0" applyAlignment="0" applyProtection="0"/>
    <xf numFmtId="0" fontId="19" fillId="23" borderId="77" applyNumberFormat="0" applyFont="0" applyAlignment="0" applyProtection="0"/>
    <xf numFmtId="0" fontId="121" fillId="7" borderId="101" applyNumberFormat="0" applyAlignment="0" applyProtection="0"/>
    <xf numFmtId="0" fontId="13" fillId="62" borderId="73" applyNumberFormat="0" applyFont="0" applyAlignment="0"/>
    <xf numFmtId="0" fontId="19" fillId="23" borderId="103" applyNumberFormat="0" applyFont="0" applyAlignment="0" applyProtection="0"/>
    <xf numFmtId="0" fontId="22" fillId="20" borderId="101" applyNumberFormat="0" applyAlignment="0" applyProtection="0"/>
    <xf numFmtId="0" fontId="22" fillId="20" borderId="101" applyNumberFormat="0" applyAlignment="0" applyProtection="0"/>
    <xf numFmtId="0" fontId="121" fillId="7" borderId="75" applyNumberFormat="0" applyAlignment="0" applyProtection="0"/>
    <xf numFmtId="0" fontId="97" fillId="0" borderId="28" applyNumberFormat="0" applyFill="0" applyAlignment="0" applyProtection="0"/>
    <xf numFmtId="177" fontId="88" fillId="61" borderId="88"/>
    <xf numFmtId="0" fontId="19" fillId="23" borderId="77" applyNumberFormat="0" applyFont="0" applyAlignment="0" applyProtection="0"/>
    <xf numFmtId="0" fontId="19" fillId="23" borderId="90" applyNumberFormat="0" applyFont="0" applyAlignment="0" applyProtection="0"/>
    <xf numFmtId="0" fontId="121" fillId="7" borderId="75" applyNumberFormat="0" applyAlignment="0" applyProtection="0"/>
    <xf numFmtId="0" fontId="19" fillId="23" borderId="103" applyNumberFormat="0" applyFont="0" applyAlignment="0" applyProtection="0"/>
    <xf numFmtId="0" fontId="19" fillId="23" borderId="7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179" fontId="132" fillId="56" borderId="85" applyNumberFormat="0">
      <alignment horizontal="center"/>
    </xf>
    <xf numFmtId="0" fontId="40" fillId="0" borderId="92" applyNumberFormat="0" applyFill="0" applyAlignment="0" applyProtection="0"/>
    <xf numFmtId="0" fontId="19" fillId="23" borderId="77" applyNumberFormat="0" applyFont="0" applyAlignment="0" applyProtection="0"/>
    <xf numFmtId="0" fontId="19" fillId="23" borderId="90" applyNumberFormat="0" applyFont="0" applyAlignment="0" applyProtection="0"/>
    <xf numFmtId="0" fontId="19" fillId="23" borderId="77" applyNumberFormat="0" applyFont="0" applyAlignment="0" applyProtection="0"/>
    <xf numFmtId="0" fontId="121" fillId="7" borderId="88" applyNumberFormat="0" applyAlignment="0" applyProtection="0"/>
    <xf numFmtId="0" fontId="114" fillId="20" borderId="101" applyNumberFormat="0" applyAlignment="0" applyProtection="0"/>
    <xf numFmtId="0" fontId="19" fillId="23" borderId="77" applyNumberFormat="0" applyFont="0" applyAlignment="0" applyProtection="0"/>
    <xf numFmtId="0" fontId="13" fillId="23" borderId="103" applyNumberFormat="0" applyFont="0" applyAlignment="0" applyProtection="0"/>
    <xf numFmtId="37" fontId="111" fillId="69" borderId="76" applyBorder="0" applyProtection="0">
      <alignment vertical="center"/>
    </xf>
    <xf numFmtId="0" fontId="19" fillId="23" borderId="77" applyNumberFormat="0" applyFont="0" applyAlignment="0" applyProtection="0"/>
    <xf numFmtId="0" fontId="13" fillId="23" borderId="77" applyNumberFormat="0" applyFont="0" applyAlignment="0" applyProtection="0"/>
    <xf numFmtId="0" fontId="13" fillId="23" borderId="103" applyNumberFormat="0" applyFont="0" applyAlignment="0" applyProtection="0"/>
    <xf numFmtId="0" fontId="43" fillId="23" borderId="90" applyNumberFormat="0" applyFont="0" applyAlignment="0" applyProtection="0"/>
    <xf numFmtId="0" fontId="19" fillId="23" borderId="77" applyNumberFormat="0" applyFont="0" applyAlignment="0" applyProtection="0"/>
    <xf numFmtId="0" fontId="13" fillId="23" borderId="103" applyNumberFormat="0" applyFont="0" applyAlignment="0" applyProtection="0"/>
    <xf numFmtId="0" fontId="19" fillId="23" borderId="77"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0" fillId="0" borderId="105" applyNumberFormat="0" applyFill="0" applyAlignment="0" applyProtection="0"/>
    <xf numFmtId="0" fontId="121" fillId="7" borderId="88" applyNumberFormat="0" applyAlignment="0" applyProtection="0"/>
    <xf numFmtId="0" fontId="114" fillId="20" borderId="88" applyNumberFormat="0" applyAlignment="0" applyProtection="0"/>
    <xf numFmtId="0" fontId="19" fillId="23" borderId="103" applyNumberFormat="0" applyFont="0" applyAlignment="0" applyProtection="0"/>
    <xf numFmtId="0" fontId="40" fillId="0" borderId="92" applyNumberFormat="0" applyFill="0" applyAlignment="0" applyProtection="0"/>
    <xf numFmtId="0" fontId="13" fillId="0" borderId="100" applyNumberFormat="0"/>
    <xf numFmtId="0" fontId="19" fillId="23" borderId="77" applyNumberFormat="0" applyFont="0" applyAlignment="0" applyProtection="0"/>
    <xf numFmtId="0" fontId="19" fillId="23" borderId="90" applyNumberFormat="0" applyFont="0" applyAlignment="0" applyProtection="0"/>
    <xf numFmtId="9" fontId="8" fillId="0" borderId="0" applyFont="0" applyFill="0" applyBorder="0" applyAlignment="0" applyProtection="0"/>
    <xf numFmtId="0" fontId="8" fillId="35" borderId="0" applyNumberFormat="0" applyBorder="0" applyAlignment="0" applyProtection="0"/>
    <xf numFmtId="176" fontId="84" fillId="0" borderId="86">
      <alignment horizontal="center"/>
    </xf>
    <xf numFmtId="0" fontId="19" fillId="23" borderId="90" applyNumberFormat="0" applyFont="0" applyAlignment="0" applyProtection="0"/>
    <xf numFmtId="0" fontId="19" fillId="23" borderId="103" applyNumberFormat="0" applyFont="0" applyAlignment="0" applyProtection="0"/>
    <xf numFmtId="0" fontId="13" fillId="23" borderId="77"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0" fontId="13" fillId="62" borderId="99" applyNumberFormat="0" applyFont="0" applyAlignment="0"/>
    <xf numFmtId="0" fontId="19" fillId="23" borderId="77" applyNumberFormat="0" applyFont="0" applyAlignment="0" applyProtection="0"/>
    <xf numFmtId="0" fontId="19" fillId="23" borderId="77" applyNumberFormat="0" applyFont="0" applyAlignment="0" applyProtection="0"/>
    <xf numFmtId="0" fontId="19" fillId="23" borderId="90" applyNumberFormat="0" applyFont="0" applyAlignment="0" applyProtection="0"/>
    <xf numFmtId="0" fontId="114" fillId="20" borderId="75" applyNumberFormat="0" applyAlignment="0" applyProtection="0"/>
    <xf numFmtId="0" fontId="13" fillId="23" borderId="103"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8" fillId="0" borderId="0"/>
    <xf numFmtId="0" fontId="114" fillId="20" borderId="101" applyNumberFormat="0" applyAlignment="0" applyProtection="0"/>
    <xf numFmtId="0" fontId="127" fillId="0" borderId="105" applyNumberFormat="0" applyFill="0" applyAlignment="0" applyProtection="0"/>
    <xf numFmtId="0" fontId="13" fillId="23" borderId="90" applyNumberFormat="0" applyFont="0" applyAlignment="0" applyProtection="0"/>
    <xf numFmtId="0" fontId="125" fillId="20" borderId="78" applyNumberFormat="0" applyAlignment="0" applyProtection="0"/>
    <xf numFmtId="0" fontId="125" fillId="20" borderId="78" applyNumberFormat="0" applyAlignment="0" applyProtection="0"/>
    <xf numFmtId="0" fontId="19" fillId="23" borderId="77" applyNumberFormat="0" applyFont="0" applyAlignment="0" applyProtection="0"/>
    <xf numFmtId="0" fontId="19" fillId="23" borderId="77" applyNumberFormat="0" applyFont="0" applyAlignment="0" applyProtection="0"/>
    <xf numFmtId="0" fontId="8" fillId="0" borderId="0"/>
    <xf numFmtId="0" fontId="8" fillId="0" borderId="0"/>
    <xf numFmtId="0" fontId="8" fillId="0" borderId="0"/>
    <xf numFmtId="0" fontId="8" fillId="0" borderId="0"/>
    <xf numFmtId="0" fontId="19" fillId="23" borderId="90" applyNumberFormat="0" applyFont="0" applyAlignment="0" applyProtection="0"/>
    <xf numFmtId="0" fontId="114" fillId="20" borderId="75" applyNumberFormat="0" applyAlignment="0" applyProtection="0"/>
    <xf numFmtId="0" fontId="18" fillId="0" borderId="0"/>
    <xf numFmtId="0" fontId="13" fillId="23" borderId="77" applyNumberFormat="0" applyFont="0" applyAlignment="0" applyProtection="0"/>
    <xf numFmtId="0" fontId="114" fillId="20" borderId="88" applyNumberFormat="0" applyAlignment="0" applyProtection="0"/>
    <xf numFmtId="0" fontId="19" fillId="23" borderId="90" applyNumberFormat="0" applyFont="0" applyAlignment="0" applyProtection="0"/>
    <xf numFmtId="0" fontId="13" fillId="23" borderId="90" applyNumberFormat="0" applyFont="0" applyAlignment="0" applyProtection="0"/>
    <xf numFmtId="0" fontId="19" fillId="23" borderId="77" applyNumberFormat="0" applyFont="0" applyAlignment="0" applyProtection="0"/>
    <xf numFmtId="0" fontId="19" fillId="23" borderId="103" applyNumberFormat="0" applyFont="0" applyAlignment="0" applyProtection="0"/>
    <xf numFmtId="0" fontId="127" fillId="0" borderId="79" applyNumberFormat="0" applyFill="0" applyAlignment="0" applyProtection="0"/>
    <xf numFmtId="37" fontId="44" fillId="69" borderId="102" applyBorder="0" applyProtection="0">
      <alignment vertical="center"/>
    </xf>
    <xf numFmtId="0" fontId="19" fillId="23" borderId="77" applyNumberFormat="0" applyFont="0" applyAlignment="0" applyProtection="0"/>
    <xf numFmtId="0" fontId="114" fillId="20" borderId="88" applyNumberFormat="0" applyAlignment="0" applyProtection="0"/>
    <xf numFmtId="0" fontId="13" fillId="62" borderId="99" applyNumberFormat="0" applyFont="0" applyAlignment="0"/>
    <xf numFmtId="0" fontId="19" fillId="23" borderId="77" applyNumberFormat="0" applyFont="0" applyAlignment="0" applyProtection="0"/>
    <xf numFmtId="0" fontId="19" fillId="23" borderId="77" applyNumberFormat="0" applyFont="0" applyAlignment="0" applyProtection="0"/>
    <xf numFmtId="0" fontId="13" fillId="23" borderId="77" applyNumberFormat="0" applyFont="0" applyAlignment="0" applyProtection="0"/>
    <xf numFmtId="0" fontId="19" fillId="23" borderId="77" applyNumberFormat="0" applyFont="0" applyAlignment="0" applyProtection="0"/>
    <xf numFmtId="0" fontId="13" fillId="0" borderId="0"/>
    <xf numFmtId="0" fontId="19" fillId="23" borderId="90" applyNumberFormat="0" applyFont="0" applyAlignment="0" applyProtection="0"/>
    <xf numFmtId="0" fontId="13" fillId="23" borderId="90" applyNumberFormat="0" applyFont="0" applyAlignment="0" applyProtection="0"/>
    <xf numFmtId="0" fontId="125" fillId="20" borderId="91" applyNumberFormat="0" applyAlignment="0" applyProtection="0"/>
    <xf numFmtId="0" fontId="19" fillId="23" borderId="103" applyNumberFormat="0" applyFont="0" applyAlignment="0" applyProtection="0"/>
    <xf numFmtId="0" fontId="114" fillId="20" borderId="101" applyNumberFormat="0" applyAlignment="0" applyProtection="0"/>
    <xf numFmtId="0" fontId="19" fillId="23" borderId="103" applyNumberFormat="0" applyFont="0" applyAlignment="0" applyProtection="0"/>
    <xf numFmtId="0" fontId="13" fillId="0" borderId="0"/>
    <xf numFmtId="0" fontId="40" fillId="0" borderId="79" applyNumberFormat="0" applyFill="0" applyAlignment="0" applyProtection="0"/>
    <xf numFmtId="0" fontId="19" fillId="23" borderId="77" applyNumberFormat="0" applyFont="0" applyAlignment="0" applyProtection="0"/>
    <xf numFmtId="0" fontId="114" fillId="20" borderId="88" applyNumberFormat="0" applyAlignment="0" applyProtection="0"/>
    <xf numFmtId="0" fontId="109" fillId="0" borderId="97" applyNumberFormat="0" applyFill="0" applyAlignment="0" applyProtection="0"/>
    <xf numFmtId="0" fontId="19" fillId="23" borderId="90" applyNumberFormat="0" applyFont="0" applyAlignment="0" applyProtection="0"/>
    <xf numFmtId="0" fontId="8" fillId="0" borderId="0"/>
    <xf numFmtId="0" fontId="8" fillId="0" borderId="0"/>
    <xf numFmtId="0" fontId="8" fillId="0" borderId="0"/>
    <xf numFmtId="0" fontId="19" fillId="23" borderId="103" applyNumberFormat="0" applyFont="0" applyAlignment="0" applyProtection="0"/>
    <xf numFmtId="0" fontId="19" fillId="23" borderId="90" applyNumberFormat="0" applyFont="0" applyAlignment="0" applyProtection="0"/>
    <xf numFmtId="37" fontId="44" fillId="69" borderId="89" applyBorder="0" applyProtection="0">
      <alignment vertical="center"/>
    </xf>
    <xf numFmtId="0" fontId="121" fillId="7" borderId="101" applyNumberFormat="0" applyAlignment="0" applyProtection="0"/>
    <xf numFmtId="0" fontId="19" fillId="23" borderId="77" applyNumberFormat="0" applyFont="0" applyAlignment="0" applyProtection="0"/>
    <xf numFmtId="0" fontId="19" fillId="23" borderId="77" applyNumberFormat="0" applyFont="0" applyAlignment="0" applyProtection="0"/>
    <xf numFmtId="0" fontId="114" fillId="20" borderId="75" applyNumberFormat="0" applyAlignment="0" applyProtection="0"/>
    <xf numFmtId="0" fontId="19" fillId="23" borderId="90" applyNumberFormat="0" applyFont="0" applyAlignment="0" applyProtection="0"/>
    <xf numFmtId="0" fontId="89" fillId="60" borderId="86" applyNumberFormat="0" applyAlignment="0">
      <alignment horizontal="center"/>
    </xf>
    <xf numFmtId="0" fontId="114" fillId="20" borderId="88" applyNumberFormat="0" applyAlignment="0" applyProtection="0"/>
    <xf numFmtId="0" fontId="114" fillId="20" borderId="88" applyNumberFormat="0" applyAlignment="0" applyProtection="0"/>
    <xf numFmtId="0" fontId="121" fillId="7" borderId="88" applyNumberFormat="0" applyAlignment="0" applyProtection="0"/>
    <xf numFmtId="0" fontId="114" fillId="20" borderId="101" applyNumberFormat="0" applyAlignment="0" applyProtection="0"/>
    <xf numFmtId="0" fontId="19" fillId="23" borderId="90" applyNumberFormat="0" applyFont="0" applyAlignment="0" applyProtection="0"/>
    <xf numFmtId="0" fontId="89" fillId="60" borderId="86" applyNumberFormat="0" applyAlignment="0">
      <alignment horizontal="center"/>
    </xf>
    <xf numFmtId="0" fontId="19" fillId="23" borderId="77" applyNumberFormat="0" applyFont="0" applyAlignment="0" applyProtection="0"/>
    <xf numFmtId="0" fontId="19" fillId="23" borderId="103" applyNumberFormat="0" applyFont="0" applyAlignment="0" applyProtection="0"/>
    <xf numFmtId="0" fontId="19" fillId="23" borderId="77" applyNumberFormat="0" applyFont="0" applyAlignment="0" applyProtection="0"/>
    <xf numFmtId="0" fontId="13" fillId="0" borderId="0"/>
    <xf numFmtId="0" fontId="121" fillId="7" borderId="101" applyNumberFormat="0" applyAlignment="0" applyProtection="0"/>
    <xf numFmtId="0" fontId="127" fillId="0" borderId="92" applyNumberFormat="0" applyFill="0" applyAlignment="0" applyProtection="0"/>
    <xf numFmtId="0" fontId="8" fillId="0" borderId="0"/>
    <xf numFmtId="0" fontId="132" fillId="56" borderId="98">
      <alignment horizontal="right"/>
      <protection locked="0"/>
    </xf>
    <xf numFmtId="0" fontId="8" fillId="0" borderId="0"/>
    <xf numFmtId="0" fontId="8" fillId="0" borderId="0"/>
    <xf numFmtId="0" fontId="125" fillId="20" borderId="91" applyNumberFormat="0" applyAlignment="0" applyProtection="0"/>
    <xf numFmtId="0" fontId="8" fillId="0" borderId="0"/>
    <xf numFmtId="0" fontId="8" fillId="0" borderId="0"/>
    <xf numFmtId="0" fontId="13" fillId="23" borderId="103" applyNumberFormat="0" applyFont="0" applyAlignment="0" applyProtection="0"/>
    <xf numFmtId="0" fontId="127" fillId="0" borderId="105" applyNumberFormat="0" applyFill="0" applyAlignment="0" applyProtection="0"/>
    <xf numFmtId="0" fontId="43" fillId="23" borderId="90" applyNumberFormat="0" applyFont="0" applyAlignment="0" applyProtection="0"/>
    <xf numFmtId="0" fontId="13" fillId="23" borderId="90" applyNumberFormat="0" applyFont="0" applyAlignment="0" applyProtection="0"/>
    <xf numFmtId="0" fontId="19" fillId="23" borderId="103" applyNumberFormat="0" applyFont="0" applyAlignment="0" applyProtection="0"/>
    <xf numFmtId="37" fontId="44" fillId="69" borderId="76" applyBorder="0" applyProtection="0">
      <alignment vertical="center"/>
    </xf>
    <xf numFmtId="0" fontId="19" fillId="23" borderId="103" applyNumberFormat="0" applyFont="0" applyAlignment="0" applyProtection="0"/>
    <xf numFmtId="0" fontId="114" fillId="20" borderId="88" applyNumberFormat="0" applyAlignment="0" applyProtection="0"/>
    <xf numFmtId="179" fontId="132" fillId="56" borderId="98" applyNumberFormat="0">
      <alignment horizontal="center"/>
    </xf>
    <xf numFmtId="0" fontId="19" fillId="23" borderId="90" applyNumberFormat="0" applyFont="0" applyAlignment="0" applyProtection="0"/>
    <xf numFmtId="0" fontId="125" fillId="20" borderId="104" applyNumberFormat="0" applyAlignment="0" applyProtection="0"/>
    <xf numFmtId="0" fontId="19" fillId="23" borderId="77" applyNumberFormat="0" applyFont="0" applyAlignment="0" applyProtection="0"/>
    <xf numFmtId="0" fontId="127" fillId="0" borderId="92" applyNumberFormat="0" applyFill="0" applyAlignment="0" applyProtection="0"/>
    <xf numFmtId="0" fontId="13" fillId="23" borderId="77" applyNumberFormat="0" applyFont="0" applyAlignment="0" applyProtection="0"/>
    <xf numFmtId="0" fontId="121" fillId="7" borderId="101" applyNumberFormat="0" applyAlignment="0" applyProtection="0"/>
    <xf numFmtId="0" fontId="127" fillId="0" borderId="79" applyNumberFormat="0" applyFill="0" applyAlignment="0" applyProtection="0"/>
    <xf numFmtId="0" fontId="19" fillId="23" borderId="90" applyNumberFormat="0" applyFont="0" applyAlignment="0" applyProtection="0"/>
    <xf numFmtId="0" fontId="31" fillId="20" borderId="91" applyNumberFormat="0" applyAlignment="0" applyProtection="0"/>
    <xf numFmtId="0" fontId="19" fillId="23" borderId="77" applyNumberFormat="0" applyFont="0" applyAlignment="0" applyProtection="0"/>
    <xf numFmtId="0" fontId="13" fillId="23" borderId="77" applyNumberFormat="0" applyFont="0" applyAlignment="0" applyProtection="0"/>
    <xf numFmtId="0" fontId="19" fillId="23" borderId="77" applyNumberFormat="0" applyFont="0" applyAlignment="0" applyProtection="0"/>
    <xf numFmtId="179" fontId="132" fillId="56" borderId="85" applyNumberFormat="0">
      <alignment horizontal="center"/>
    </xf>
    <xf numFmtId="0" fontId="121" fillId="7" borderId="88" applyNumberFormat="0" applyAlignment="0" applyProtection="0"/>
    <xf numFmtId="177" fontId="88" fillId="61" borderId="88"/>
    <xf numFmtId="0" fontId="19" fillId="23" borderId="90" applyNumberFormat="0" applyFont="0" applyAlignment="0" applyProtection="0"/>
    <xf numFmtId="0" fontId="19" fillId="23" borderId="90"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0" fontId="127" fillId="0" borderId="79" applyNumberFormat="0" applyFill="0" applyAlignment="0" applyProtection="0"/>
    <xf numFmtId="0" fontId="8" fillId="0" borderId="0"/>
    <xf numFmtId="0" fontId="13" fillId="23" borderId="90" applyNumberFormat="0" applyFont="0" applyAlignment="0" applyProtection="0"/>
    <xf numFmtId="0" fontId="22" fillId="20" borderId="75" applyNumberFormat="0" applyAlignment="0" applyProtection="0"/>
    <xf numFmtId="0" fontId="82" fillId="32" borderId="0" applyNumberFormat="0" applyBorder="0" applyAlignment="0" applyProtection="0"/>
    <xf numFmtId="0" fontId="13" fillId="23" borderId="77" applyNumberFormat="0" applyFont="0" applyAlignment="0" applyProtection="0"/>
    <xf numFmtId="0" fontId="31" fillId="20" borderId="104" applyNumberFormat="0" applyAlignment="0" applyProtection="0"/>
    <xf numFmtId="0" fontId="19" fillId="23" borderId="103" applyNumberFormat="0" applyFont="0" applyAlignment="0" applyProtection="0"/>
    <xf numFmtId="0" fontId="19" fillId="23" borderId="90" applyNumberFormat="0" applyFont="0" applyAlignment="0" applyProtection="0"/>
    <xf numFmtId="0" fontId="19" fillId="23" borderId="103" applyNumberFormat="0" applyFont="0" applyAlignment="0" applyProtection="0"/>
    <xf numFmtId="0" fontId="8" fillId="0" borderId="0"/>
    <xf numFmtId="0" fontId="19" fillId="23" borderId="103" applyNumberFormat="0" applyFont="0" applyAlignment="0" applyProtection="0"/>
    <xf numFmtId="0" fontId="27" fillId="7" borderId="88" applyNumberFormat="0" applyAlignment="0" applyProtection="0"/>
    <xf numFmtId="0" fontId="125" fillId="20" borderId="104" applyNumberFormat="0" applyAlignment="0" applyProtection="0"/>
    <xf numFmtId="0" fontId="19" fillId="23" borderId="90" applyNumberFormat="0" applyFont="0" applyAlignment="0" applyProtection="0"/>
    <xf numFmtId="0" fontId="8" fillId="0" borderId="0"/>
    <xf numFmtId="0" fontId="19" fillId="23" borderId="77" applyNumberFormat="0" applyFont="0" applyAlignment="0" applyProtection="0"/>
    <xf numFmtId="0" fontId="114" fillId="20" borderId="75" applyNumberFormat="0" applyAlignment="0" applyProtection="0"/>
    <xf numFmtId="0" fontId="19" fillId="23" borderId="103" applyNumberFormat="0" applyFont="0" applyAlignment="0" applyProtection="0"/>
    <xf numFmtId="0" fontId="40" fillId="0" borderId="105" applyNumberFormat="0" applyFill="0" applyAlignment="0" applyProtection="0"/>
    <xf numFmtId="0" fontId="19" fillId="23" borderId="90"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0" fontId="19" fillId="23" borderId="77" applyNumberFormat="0" applyFont="0" applyAlignment="0" applyProtection="0"/>
    <xf numFmtId="0" fontId="19" fillId="23" borderId="90" applyNumberFormat="0" applyFont="0" applyAlignment="0" applyProtection="0"/>
    <xf numFmtId="0" fontId="13" fillId="23" borderId="103" applyNumberFormat="0" applyFont="0" applyAlignment="0" applyProtection="0"/>
    <xf numFmtId="0" fontId="19" fillId="23" borderId="77"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14" fillId="20" borderId="75" applyNumberFormat="0" applyAlignment="0" applyProtection="0"/>
    <xf numFmtId="0" fontId="13" fillId="0" borderId="0"/>
    <xf numFmtId="0" fontId="31" fillId="20" borderId="91" applyNumberFormat="0" applyAlignment="0" applyProtection="0"/>
    <xf numFmtId="0" fontId="19" fillId="23" borderId="90" applyNumberFormat="0" applyFont="0" applyAlignment="0" applyProtection="0"/>
    <xf numFmtId="0" fontId="114" fillId="20" borderId="75" applyNumberFormat="0" applyAlignment="0" applyProtection="0"/>
    <xf numFmtId="0" fontId="19" fillId="23" borderId="77" applyNumberFormat="0" applyFont="0" applyAlignment="0" applyProtection="0"/>
    <xf numFmtId="0" fontId="19" fillId="23" borderId="90" applyNumberFormat="0" applyFont="0" applyAlignment="0" applyProtection="0"/>
    <xf numFmtId="0" fontId="13" fillId="23" borderId="77" applyNumberFormat="0" applyFont="0" applyAlignment="0" applyProtection="0"/>
    <xf numFmtId="0" fontId="13" fillId="23" borderId="77" applyNumberFormat="0" applyFont="0" applyAlignment="0" applyProtection="0"/>
    <xf numFmtId="0" fontId="19" fillId="23" borderId="77" applyNumberFormat="0" applyFont="0" applyAlignment="0" applyProtection="0"/>
    <xf numFmtId="0" fontId="19" fillId="23" borderId="90"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37" fontId="44" fillId="69" borderId="102" applyBorder="0" applyProtection="0">
      <alignment vertical="center"/>
    </xf>
    <xf numFmtId="0" fontId="19" fillId="23" borderId="77" applyNumberFormat="0" applyFont="0" applyAlignment="0" applyProtection="0"/>
    <xf numFmtId="0" fontId="19" fillId="23" borderId="103" applyNumberFormat="0" applyFont="0" applyAlignment="0" applyProtection="0"/>
    <xf numFmtId="0" fontId="19" fillId="23" borderId="77" applyNumberFormat="0" applyFont="0" applyAlignment="0" applyProtection="0"/>
    <xf numFmtId="0" fontId="114" fillId="20" borderId="101" applyNumberFormat="0" applyAlignment="0" applyProtection="0"/>
    <xf numFmtId="0" fontId="19" fillId="23" borderId="103" applyNumberFormat="0" applyFont="0" applyAlignment="0" applyProtection="0"/>
    <xf numFmtId="0" fontId="19" fillId="23" borderId="77" applyNumberFormat="0" applyFont="0" applyAlignment="0" applyProtection="0"/>
    <xf numFmtId="0" fontId="13" fillId="23" borderId="103" applyNumberFormat="0" applyFont="0" applyAlignment="0" applyProtection="0"/>
    <xf numFmtId="0" fontId="27" fillId="7" borderId="88" applyNumberFormat="0" applyAlignment="0" applyProtection="0"/>
    <xf numFmtId="0" fontId="132" fillId="56" borderId="85">
      <alignment horizontal="right"/>
      <protection locked="0"/>
    </xf>
    <xf numFmtId="0" fontId="13" fillId="23" borderId="77" applyNumberFormat="0" applyFont="0" applyAlignment="0" applyProtection="0"/>
    <xf numFmtId="0" fontId="119" fillId="72" borderId="51" applyNumberFormat="0">
      <alignment horizontal="left" vertical="top" indent="1"/>
    </xf>
    <xf numFmtId="0" fontId="19" fillId="23" borderId="77" applyNumberFormat="0" applyFont="0" applyAlignment="0" applyProtection="0"/>
    <xf numFmtId="0" fontId="19" fillId="23" borderId="90" applyNumberFormat="0" applyFont="0" applyAlignment="0" applyProtection="0"/>
    <xf numFmtId="0" fontId="19" fillId="23" borderId="103" applyNumberFormat="0" applyFont="0" applyAlignment="0" applyProtection="0"/>
    <xf numFmtId="0" fontId="19" fillId="23" borderId="77"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0" fontId="19" fillId="23" borderId="103" applyNumberFormat="0" applyFont="0" applyAlignment="0" applyProtection="0"/>
    <xf numFmtId="0" fontId="13" fillId="62" borderId="73" applyNumberFormat="0" applyFont="0" applyAlignment="0"/>
    <xf numFmtId="0" fontId="13" fillId="23" borderId="90" applyNumberFormat="0" applyFont="0" applyAlignment="0" applyProtection="0"/>
    <xf numFmtId="0" fontId="19" fillId="23" borderId="103" applyNumberFormat="0" applyFont="0" applyAlignment="0" applyProtection="0"/>
    <xf numFmtId="0" fontId="114" fillId="20" borderId="101" applyNumberFormat="0" applyAlignment="0" applyProtection="0"/>
    <xf numFmtId="0" fontId="13" fillId="0" borderId="0"/>
    <xf numFmtId="0" fontId="19" fillId="23" borderId="90" applyNumberFormat="0" applyFont="0" applyAlignment="0" applyProtection="0"/>
    <xf numFmtId="0" fontId="34" fillId="0" borderId="0"/>
    <xf numFmtId="0" fontId="19" fillId="23" borderId="90" applyNumberFormat="0" applyFont="0" applyAlignment="0" applyProtection="0"/>
    <xf numFmtId="0" fontId="19" fillId="23" borderId="77" applyNumberFormat="0" applyFont="0" applyAlignment="0" applyProtection="0"/>
    <xf numFmtId="0" fontId="114" fillId="20" borderId="75" applyNumberFormat="0" applyAlignment="0" applyProtection="0"/>
    <xf numFmtId="0" fontId="22" fillId="20" borderId="101" applyNumberFormat="0" applyAlignment="0" applyProtection="0"/>
    <xf numFmtId="0" fontId="19" fillId="23" borderId="77" applyNumberFormat="0" applyFont="0" applyAlignment="0" applyProtection="0"/>
    <xf numFmtId="0" fontId="19" fillId="23" borderId="77" applyNumberFormat="0" applyFont="0" applyAlignment="0" applyProtection="0"/>
    <xf numFmtId="0" fontId="13" fillId="23" borderId="53" applyNumberFormat="0" applyFont="0" applyAlignment="0" applyProtection="0"/>
    <xf numFmtId="0" fontId="114" fillId="20" borderId="88" applyNumberFormat="0" applyAlignment="0" applyProtection="0"/>
    <xf numFmtId="0" fontId="13" fillId="23" borderId="103" applyNumberFormat="0" applyFont="0" applyAlignment="0" applyProtection="0"/>
    <xf numFmtId="0" fontId="19" fillId="23" borderId="103" applyNumberFormat="0" applyFont="0" applyAlignment="0" applyProtection="0"/>
    <xf numFmtId="37" fontId="44" fillId="69" borderId="89" applyBorder="0" applyProtection="0">
      <alignment vertical="center"/>
    </xf>
    <xf numFmtId="0" fontId="96" fillId="0" borderId="27" applyNumberFormat="0" applyFill="0" applyAlignment="0" applyProtection="0"/>
    <xf numFmtId="0" fontId="13" fillId="23" borderId="103" applyNumberFormat="0" applyFont="0" applyAlignment="0" applyProtection="0"/>
    <xf numFmtId="0" fontId="19" fillId="23" borderId="103" applyNumberFormat="0" applyFont="0" applyAlignment="0" applyProtection="0"/>
    <xf numFmtId="0" fontId="19" fillId="23" borderId="77" applyNumberFormat="0" applyFont="0" applyAlignment="0" applyProtection="0"/>
    <xf numFmtId="0" fontId="19" fillId="23" borderId="77" applyNumberFormat="0" applyFont="0" applyAlignment="0" applyProtection="0"/>
    <xf numFmtId="0" fontId="132" fillId="56" borderId="98">
      <alignment horizontal="right"/>
      <protection locked="0"/>
    </xf>
    <xf numFmtId="0" fontId="59" fillId="0" borderId="0"/>
    <xf numFmtId="0" fontId="31" fillId="20" borderId="78" applyNumberFormat="0" applyAlignment="0" applyProtection="0"/>
    <xf numFmtId="0" fontId="19" fillId="23" borderId="90" applyNumberFormat="0" applyFont="0" applyAlignment="0" applyProtection="0"/>
    <xf numFmtId="0" fontId="125" fillId="20" borderId="78" applyNumberFormat="0" applyAlignment="0" applyProtection="0"/>
    <xf numFmtId="0" fontId="121" fillId="7" borderId="75" applyNumberFormat="0" applyAlignment="0" applyProtection="0"/>
    <xf numFmtId="0" fontId="19" fillId="23" borderId="103" applyNumberFormat="0" applyFont="0" applyAlignment="0" applyProtection="0"/>
    <xf numFmtId="0" fontId="19" fillId="23" borderId="77" applyNumberFormat="0" applyFont="0" applyAlignment="0" applyProtection="0"/>
    <xf numFmtId="0" fontId="121" fillId="7" borderId="88" applyNumberFormat="0" applyAlignment="0" applyProtection="0"/>
    <xf numFmtId="0" fontId="121" fillId="7" borderId="75" applyNumberFormat="0" applyAlignment="0" applyProtection="0"/>
    <xf numFmtId="0" fontId="19" fillId="23" borderId="90" applyNumberFormat="0" applyFont="0" applyAlignment="0" applyProtection="0"/>
    <xf numFmtId="0" fontId="19" fillId="23" borderId="77" applyNumberFormat="0" applyFont="0" applyAlignment="0" applyProtection="0"/>
    <xf numFmtId="0" fontId="19" fillId="23" borderId="103" applyNumberFormat="0" applyFont="0" applyAlignment="0" applyProtection="0"/>
    <xf numFmtId="0" fontId="40" fillId="0" borderId="92" applyNumberFormat="0" applyFill="0" applyAlignment="0" applyProtection="0"/>
    <xf numFmtId="0" fontId="13" fillId="23" borderId="103" applyNumberFormat="0" applyFont="0" applyAlignment="0" applyProtection="0"/>
    <xf numFmtId="0" fontId="121" fillId="7" borderId="101" applyNumberFormat="0" applyAlignment="0" applyProtection="0"/>
    <xf numFmtId="0" fontId="121" fillId="7" borderId="88" applyNumberFormat="0" applyAlignment="0" applyProtection="0"/>
    <xf numFmtId="0" fontId="8" fillId="0" borderId="0"/>
    <xf numFmtId="0" fontId="8" fillId="0" borderId="0"/>
    <xf numFmtId="0" fontId="8" fillId="0" borderId="0"/>
    <xf numFmtId="0" fontId="8" fillId="0" borderId="0"/>
    <xf numFmtId="0" fontId="19" fillId="23" borderId="77" applyNumberFormat="0" applyFont="0" applyAlignment="0" applyProtection="0"/>
    <xf numFmtId="0" fontId="19" fillId="23" borderId="9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9" fillId="23" borderId="10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23" borderId="77"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23" borderId="77"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9" fillId="60" borderId="99" applyNumberFormat="0" applyAlignment="0">
      <alignment horizontal="center"/>
    </xf>
    <xf numFmtId="0" fontId="19" fillId="23" borderId="103" applyNumberFormat="0" applyFont="0" applyAlignment="0" applyProtection="0"/>
    <xf numFmtId="0" fontId="59" fillId="0" borderId="0"/>
    <xf numFmtId="0" fontId="19" fillId="23" borderId="77" applyNumberFormat="0" applyFont="0" applyAlignment="0" applyProtection="0"/>
    <xf numFmtId="0" fontId="13" fillId="23" borderId="77" applyNumberFormat="0" applyFont="0" applyAlignment="0" applyProtection="0"/>
    <xf numFmtId="0" fontId="19" fillId="23" borderId="77" applyNumberFormat="0" applyFont="0" applyAlignment="0" applyProtection="0"/>
    <xf numFmtId="0" fontId="27" fillId="7" borderId="101" applyNumberFormat="0" applyAlignment="0" applyProtection="0"/>
    <xf numFmtId="0" fontId="19" fillId="23" borderId="77" applyNumberFormat="0" applyFont="0" applyAlignment="0" applyProtection="0"/>
    <xf numFmtId="0" fontId="27" fillId="7" borderId="88" applyNumberFormat="0" applyAlignment="0" applyProtection="0"/>
    <xf numFmtId="0" fontId="19" fillId="23" borderId="103" applyNumberFormat="0" applyFont="0" applyAlignment="0" applyProtection="0"/>
    <xf numFmtId="0" fontId="19" fillId="23" borderId="90" applyNumberFormat="0" applyFont="0" applyAlignment="0" applyProtection="0"/>
    <xf numFmtId="0" fontId="114" fillId="20" borderId="75" applyNumberFormat="0" applyAlignment="0" applyProtection="0"/>
    <xf numFmtId="0" fontId="109" fillId="0" borderId="97" applyNumberFormat="0" applyFill="0" applyAlignment="0" applyProtection="0"/>
    <xf numFmtId="0" fontId="92" fillId="65" borderId="69" applyNumberFormat="0">
      <alignment horizontal="center"/>
    </xf>
    <xf numFmtId="0" fontId="109" fillId="0" borderId="33" applyNumberFormat="0" applyFill="0" applyAlignment="0" applyProtection="0"/>
    <xf numFmtId="0" fontId="43" fillId="23" borderId="90"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77" applyNumberFormat="0" applyFont="0" applyAlignment="0" applyProtection="0"/>
    <xf numFmtId="0" fontId="121" fillId="7" borderId="75" applyNumberFormat="0" applyAlignment="0" applyProtection="0"/>
    <xf numFmtId="0" fontId="19" fillId="23" borderId="103" applyNumberFormat="0" applyFont="0" applyAlignment="0" applyProtection="0"/>
    <xf numFmtId="0" fontId="19" fillId="23" borderId="77" applyNumberFormat="0" applyFont="0" applyAlignment="0" applyProtection="0"/>
    <xf numFmtId="0" fontId="127" fillId="0" borderId="92" applyNumberFormat="0" applyFill="0" applyAlignment="0" applyProtection="0"/>
    <xf numFmtId="0" fontId="19" fillId="23" borderId="77" applyNumberFormat="0" applyFont="0" applyAlignment="0" applyProtection="0"/>
    <xf numFmtId="0" fontId="19" fillId="23" borderId="77" applyNumberFormat="0" applyFont="0" applyAlignment="0" applyProtection="0"/>
    <xf numFmtId="0" fontId="127" fillId="0" borderId="79" applyNumberFormat="0" applyFill="0" applyAlignment="0" applyProtection="0"/>
    <xf numFmtId="0" fontId="121" fillId="7" borderId="75" applyNumberFormat="0" applyAlignment="0" applyProtection="0"/>
    <xf numFmtId="0" fontId="125" fillId="20" borderId="91" applyNumberFormat="0" applyAlignment="0" applyProtection="0"/>
    <xf numFmtId="0" fontId="13" fillId="23" borderId="103" applyNumberFormat="0" applyFont="0" applyAlignment="0" applyProtection="0"/>
    <xf numFmtId="0" fontId="19" fillId="23" borderId="77" applyNumberFormat="0" applyFont="0" applyAlignment="0" applyProtection="0"/>
    <xf numFmtId="0" fontId="114" fillId="20" borderId="88" applyNumberFormat="0" applyAlignment="0" applyProtection="0"/>
    <xf numFmtId="0" fontId="19" fillId="23" borderId="90" applyNumberFormat="0" applyFont="0" applyAlignment="0" applyProtection="0"/>
    <xf numFmtId="0" fontId="19" fillId="23" borderId="77" applyNumberFormat="0" applyFont="0" applyAlignment="0" applyProtection="0"/>
    <xf numFmtId="0" fontId="19" fillId="23" borderId="77" applyNumberFormat="0" applyFont="0" applyAlignment="0" applyProtection="0"/>
    <xf numFmtId="0" fontId="121" fillId="7" borderId="75" applyNumberFormat="0" applyAlignment="0" applyProtection="0"/>
    <xf numFmtId="0" fontId="114" fillId="20" borderId="88" applyNumberFormat="0" applyAlignment="0" applyProtection="0"/>
    <xf numFmtId="0" fontId="19" fillId="23" borderId="77" applyNumberFormat="0" applyFont="0" applyAlignment="0" applyProtection="0"/>
    <xf numFmtId="0" fontId="19" fillId="23" borderId="103" applyNumberFormat="0" applyFont="0" applyAlignment="0" applyProtection="0"/>
    <xf numFmtId="0" fontId="19" fillId="23" borderId="77" applyNumberFormat="0" applyFont="0" applyAlignment="0" applyProtection="0"/>
    <xf numFmtId="0" fontId="13" fillId="23" borderId="90" applyNumberFormat="0" applyFont="0" applyAlignment="0" applyProtection="0"/>
    <xf numFmtId="0" fontId="27" fillId="7" borderId="101" applyNumberFormat="0" applyAlignment="0" applyProtection="0"/>
    <xf numFmtId="0" fontId="19" fillId="23" borderId="77" applyNumberFormat="0" applyFont="0" applyAlignment="0" applyProtection="0"/>
    <xf numFmtId="0" fontId="19" fillId="23" borderId="77" applyNumberFormat="0" applyFont="0" applyAlignment="0" applyProtection="0"/>
    <xf numFmtId="0" fontId="13" fillId="62" borderId="86" applyNumberFormat="0" applyFont="0" applyAlignment="0"/>
    <xf numFmtId="0" fontId="59" fillId="0" borderId="0"/>
    <xf numFmtId="0" fontId="19" fillId="23" borderId="90" applyNumberFormat="0" applyFont="0" applyAlignment="0" applyProtection="0"/>
    <xf numFmtId="0" fontId="121" fillId="7" borderId="101" applyNumberFormat="0" applyAlignment="0" applyProtection="0"/>
    <xf numFmtId="0" fontId="127" fillId="0" borderId="92" applyNumberFormat="0" applyFill="0" applyAlignment="0" applyProtection="0"/>
    <xf numFmtId="0" fontId="13" fillId="23" borderId="90" applyNumberFormat="0" applyFont="0" applyAlignment="0" applyProtection="0"/>
    <xf numFmtId="0" fontId="125" fillId="20" borderId="78" applyNumberFormat="0" applyAlignment="0" applyProtection="0"/>
    <xf numFmtId="0" fontId="19" fillId="23" borderId="103" applyNumberFormat="0" applyFont="0" applyAlignment="0" applyProtection="0"/>
    <xf numFmtId="0" fontId="125" fillId="20" borderId="78" applyNumberFormat="0" applyAlignment="0" applyProtection="0"/>
    <xf numFmtId="0" fontId="19" fillId="23" borderId="103" applyNumberFormat="0" applyFont="0" applyAlignment="0" applyProtection="0"/>
    <xf numFmtId="0" fontId="19" fillId="23" borderId="77" applyNumberFormat="0" applyFont="0" applyAlignment="0" applyProtection="0"/>
    <xf numFmtId="0" fontId="13" fillId="23" borderId="77" applyNumberFormat="0" applyFont="0" applyAlignment="0" applyProtection="0"/>
    <xf numFmtId="0" fontId="95" fillId="58" borderId="80" applyNumberFormat="0" applyAlignment="0">
      <alignment horizontal="center"/>
    </xf>
    <xf numFmtId="0" fontId="114" fillId="20" borderId="75" applyNumberFormat="0" applyAlignment="0" applyProtection="0"/>
    <xf numFmtId="0" fontId="19" fillId="23" borderId="90" applyNumberFormat="0" applyFont="0" applyAlignment="0" applyProtection="0"/>
    <xf numFmtId="0" fontId="19" fillId="23" borderId="77" applyNumberFormat="0" applyFont="0" applyAlignment="0" applyProtection="0"/>
    <xf numFmtId="0" fontId="13" fillId="62" borderId="73" applyNumberFormat="0" applyFont="0" applyAlignment="0"/>
    <xf numFmtId="0" fontId="19" fillId="23" borderId="90" applyNumberFormat="0" applyFont="0" applyAlignment="0" applyProtection="0"/>
    <xf numFmtId="0" fontId="127" fillId="0" borderId="92" applyNumberFormat="0" applyFill="0" applyAlignment="0" applyProtection="0"/>
    <xf numFmtId="0" fontId="19" fillId="23" borderId="103" applyNumberFormat="0" applyFont="0" applyAlignment="0" applyProtection="0"/>
    <xf numFmtId="0" fontId="19" fillId="23" borderId="77" applyNumberFormat="0" applyFont="0" applyAlignment="0" applyProtection="0"/>
    <xf numFmtId="0" fontId="121" fillId="7" borderId="101" applyNumberFormat="0" applyAlignment="0" applyProtection="0"/>
    <xf numFmtId="0" fontId="27" fillId="7" borderId="101" applyNumberFormat="0" applyAlignment="0" applyProtection="0"/>
    <xf numFmtId="0" fontId="19" fillId="23" borderId="90" applyNumberFormat="0" applyFont="0" applyAlignment="0" applyProtection="0"/>
    <xf numFmtId="0" fontId="22" fillId="20" borderId="75" applyNumberFormat="0" applyAlignment="0" applyProtection="0"/>
    <xf numFmtId="0" fontId="13" fillId="23" borderId="90" applyNumberFormat="0" applyFont="0" applyAlignment="0" applyProtection="0"/>
    <xf numFmtId="0" fontId="31" fillId="20" borderId="104" applyNumberFormat="0" applyAlignment="0" applyProtection="0"/>
    <xf numFmtId="0" fontId="31" fillId="20" borderId="78" applyNumberFormat="0" applyAlignment="0" applyProtection="0"/>
    <xf numFmtId="0" fontId="121" fillId="7" borderId="75" applyNumberFormat="0" applyAlignment="0" applyProtection="0"/>
    <xf numFmtId="0" fontId="127" fillId="0" borderId="105" applyNumberFormat="0" applyFill="0" applyAlignment="0" applyProtection="0"/>
    <xf numFmtId="0" fontId="114" fillId="20" borderId="88" applyNumberFormat="0" applyAlignment="0" applyProtection="0"/>
    <xf numFmtId="0" fontId="127" fillId="0" borderId="105" applyNumberFormat="0" applyFill="0" applyAlignment="0" applyProtection="0"/>
    <xf numFmtId="0" fontId="19" fillId="23" borderId="90"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0" fontId="132" fillId="56" borderId="72">
      <alignment horizontal="right"/>
      <protection locked="0"/>
    </xf>
    <xf numFmtId="0" fontId="19" fillId="23" borderId="90" applyNumberFormat="0" applyFont="0" applyAlignment="0" applyProtection="0"/>
    <xf numFmtId="0" fontId="82" fillId="34" borderId="0" applyNumberFormat="0" applyBorder="0" applyAlignment="0" applyProtection="0"/>
    <xf numFmtId="0" fontId="19" fillId="23" borderId="103" applyNumberFormat="0" applyFont="0" applyAlignment="0" applyProtection="0"/>
    <xf numFmtId="0" fontId="114" fillId="20" borderId="75" applyNumberFormat="0" applyAlignment="0" applyProtection="0"/>
    <xf numFmtId="0" fontId="19" fillId="23" borderId="77" applyNumberFormat="0" applyFont="0" applyAlignment="0" applyProtection="0"/>
    <xf numFmtId="0" fontId="19" fillId="23" borderId="103" applyNumberFormat="0" applyFont="0" applyAlignment="0" applyProtection="0"/>
    <xf numFmtId="0" fontId="40" fillId="0" borderId="79" applyNumberFormat="0" applyFill="0" applyAlignment="0" applyProtection="0"/>
    <xf numFmtId="0" fontId="13" fillId="23" borderId="90" applyNumberFormat="0" applyFont="0" applyAlignment="0" applyProtection="0"/>
    <xf numFmtId="0" fontId="22" fillId="20" borderId="88" applyNumberFormat="0" applyAlignment="0" applyProtection="0"/>
    <xf numFmtId="0" fontId="19" fillId="23" borderId="90" applyNumberFormat="0" applyFont="0" applyAlignment="0" applyProtection="0"/>
    <xf numFmtId="0" fontId="19" fillId="23" borderId="90" applyNumberFormat="0" applyFont="0" applyAlignment="0" applyProtection="0"/>
    <xf numFmtId="177" fontId="88" fillId="61" borderId="75"/>
    <xf numFmtId="0" fontId="13" fillId="0" borderId="74" applyNumberFormat="0"/>
    <xf numFmtId="0" fontId="13" fillId="23" borderId="77"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27" fillId="7" borderId="75" applyNumberFormat="0" applyAlignment="0" applyProtection="0"/>
    <xf numFmtId="0" fontId="43" fillId="23" borderId="77" applyNumberFormat="0" applyFont="0" applyAlignment="0" applyProtection="0"/>
    <xf numFmtId="0" fontId="19" fillId="23" borderId="90" applyNumberFormat="0" applyFont="0" applyAlignment="0" applyProtection="0"/>
    <xf numFmtId="0" fontId="22" fillId="20" borderId="88" applyNumberFormat="0" applyAlignment="0" applyProtection="0"/>
    <xf numFmtId="0" fontId="13" fillId="23" borderId="90" applyNumberFormat="0" applyFont="0" applyAlignment="0" applyProtection="0"/>
    <xf numFmtId="0" fontId="92" fillId="65" borderId="82" applyNumberFormat="0">
      <alignment horizontal="center"/>
    </xf>
    <xf numFmtId="0" fontId="13" fillId="23" borderId="77" applyNumberFormat="0" applyFont="0" applyAlignment="0" applyProtection="0"/>
    <xf numFmtId="0" fontId="19" fillId="23" borderId="90" applyNumberFormat="0" applyFont="0" applyAlignment="0" applyProtection="0"/>
    <xf numFmtId="0" fontId="121" fillId="7" borderId="88" applyNumberFormat="0" applyAlignment="0" applyProtection="0"/>
    <xf numFmtId="0" fontId="19" fillId="23" borderId="103" applyNumberFormat="0" applyFont="0" applyAlignment="0" applyProtection="0"/>
    <xf numFmtId="0" fontId="19" fillId="23" borderId="90" applyNumberFormat="0" applyFont="0" applyAlignment="0" applyProtection="0"/>
    <xf numFmtId="0" fontId="19" fillId="23" borderId="77" applyNumberFormat="0" applyFont="0" applyAlignment="0" applyProtection="0"/>
    <xf numFmtId="0" fontId="40" fillId="0" borderId="92" applyNumberFormat="0" applyFill="0" applyAlignment="0" applyProtection="0"/>
    <xf numFmtId="0" fontId="127" fillId="0" borderId="79" applyNumberFormat="0" applyFill="0" applyAlignment="0" applyProtection="0"/>
    <xf numFmtId="0" fontId="19" fillId="23" borderId="103" applyNumberFormat="0" applyFont="0" applyAlignment="0" applyProtection="0"/>
    <xf numFmtId="0" fontId="121" fillId="7" borderId="101" applyNumberFormat="0" applyAlignment="0" applyProtection="0"/>
    <xf numFmtId="0" fontId="114" fillId="20" borderId="75" applyNumberFormat="0" applyAlignment="0" applyProtection="0"/>
    <xf numFmtId="0" fontId="127" fillId="0" borderId="105" applyNumberFormat="0" applyFill="0" applyAlignment="0" applyProtection="0"/>
    <xf numFmtId="0" fontId="19" fillId="23" borderId="90" applyNumberFormat="0" applyFont="0" applyAlignment="0" applyProtection="0"/>
    <xf numFmtId="0" fontId="8" fillId="0" borderId="0"/>
    <xf numFmtId="0" fontId="19" fillId="23" borderId="103" applyNumberFormat="0" applyFont="0" applyAlignment="0" applyProtection="0"/>
    <xf numFmtId="0" fontId="114" fillId="20" borderId="101" applyNumberFormat="0" applyAlignment="0" applyProtection="0"/>
    <xf numFmtId="0" fontId="82" fillId="31" borderId="0" applyNumberFormat="0" applyBorder="0" applyAlignment="0" applyProtection="0"/>
    <xf numFmtId="0" fontId="98" fillId="0" borderId="29" applyNumberFormat="0" applyFill="0" applyAlignment="0" applyProtection="0"/>
    <xf numFmtId="0" fontId="18" fillId="0" borderId="0"/>
    <xf numFmtId="0" fontId="19" fillId="23" borderId="103" applyNumberFormat="0" applyFont="0" applyAlignment="0" applyProtection="0"/>
    <xf numFmtId="0" fontId="43" fillId="23" borderId="90" applyNumberFormat="0" applyFont="0" applyAlignment="0" applyProtection="0"/>
    <xf numFmtId="0" fontId="19" fillId="23" borderId="77" applyNumberFormat="0" applyFont="0" applyAlignment="0" applyProtection="0"/>
    <xf numFmtId="0" fontId="19" fillId="23" borderId="90" applyNumberFormat="0" applyFont="0" applyAlignment="0" applyProtection="0"/>
    <xf numFmtId="0" fontId="8" fillId="0" borderId="0"/>
    <xf numFmtId="0" fontId="89" fillId="60" borderId="86" applyNumberFormat="0" applyAlignment="0">
      <alignment horizontal="center"/>
    </xf>
    <xf numFmtId="0" fontId="121" fillId="7" borderId="75" applyNumberFormat="0" applyAlignment="0" applyProtection="0"/>
    <xf numFmtId="0" fontId="121" fillId="7" borderId="75" applyNumberFormat="0" applyAlignment="0" applyProtection="0"/>
    <xf numFmtId="0" fontId="1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19" fillId="23" borderId="77" applyNumberFormat="0" applyFont="0" applyAlignment="0" applyProtection="0"/>
    <xf numFmtId="0" fontId="13" fillId="23" borderId="90" applyNumberFormat="0" applyFont="0" applyAlignment="0" applyProtection="0"/>
    <xf numFmtId="0" fontId="19" fillId="23" borderId="90" applyNumberFormat="0" applyFont="0" applyAlignment="0" applyProtection="0"/>
    <xf numFmtId="0" fontId="8" fillId="0" borderId="0"/>
    <xf numFmtId="9" fontId="8" fillId="0" borderId="0" applyFont="0" applyFill="0" applyBorder="0" applyAlignment="0" applyProtection="0"/>
    <xf numFmtId="0" fontId="125" fillId="20" borderId="104" applyNumberFormat="0" applyAlignment="0" applyProtection="0"/>
    <xf numFmtId="0" fontId="27" fillId="7" borderId="88" applyNumberFormat="0" applyAlignment="0" applyProtection="0"/>
    <xf numFmtId="0" fontId="19" fillId="23" borderId="90" applyNumberFormat="0" applyFont="0" applyAlignment="0" applyProtection="0"/>
    <xf numFmtId="0" fontId="13" fillId="23" borderId="77"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0" fontId="13" fillId="23" borderId="103" applyNumberFormat="0" applyFont="0" applyAlignment="0" applyProtection="0"/>
    <xf numFmtId="0" fontId="22" fillId="20" borderId="52" applyNumberFormat="0" applyAlignment="0" applyProtection="0"/>
    <xf numFmtId="0" fontId="22" fillId="20" borderId="101" applyNumberFormat="0" applyAlignment="0" applyProtection="0"/>
    <xf numFmtId="0" fontId="40" fillId="0" borderId="79" applyNumberFormat="0" applyFill="0" applyAlignment="0" applyProtection="0"/>
    <xf numFmtId="9" fontId="8" fillId="0" borderId="0" applyFont="0" applyFill="0" applyBorder="0" applyAlignment="0" applyProtection="0"/>
    <xf numFmtId="0" fontId="22" fillId="20" borderId="75" applyNumberFormat="0" applyAlignment="0" applyProtection="0"/>
    <xf numFmtId="0" fontId="22" fillId="20" borderId="75" applyNumberFormat="0" applyAlignment="0" applyProtection="0"/>
    <xf numFmtId="0" fontId="114" fillId="20" borderId="101" applyNumberFormat="0" applyAlignment="0" applyProtection="0"/>
    <xf numFmtId="177" fontId="88" fillId="61" borderId="75"/>
    <xf numFmtId="0" fontId="27" fillId="7" borderId="52" applyNumberFormat="0" applyAlignment="0" applyProtection="0"/>
    <xf numFmtId="0" fontId="8" fillId="0" borderId="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8" fillId="0" borderId="0"/>
    <xf numFmtId="0" fontId="8" fillId="0" borderId="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77"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9" fontId="8" fillId="0" borderId="0" applyFont="0" applyFill="0" applyBorder="0" applyAlignment="0" applyProtection="0"/>
    <xf numFmtId="0" fontId="19" fillId="23" borderId="53" applyNumberFormat="0" applyFont="0" applyAlignment="0" applyProtection="0"/>
    <xf numFmtId="0" fontId="13" fillId="23" borderId="103" applyNumberFormat="0" applyFont="0" applyAlignment="0" applyProtection="0"/>
    <xf numFmtId="0" fontId="19" fillId="23" borderId="77" applyNumberFormat="0" applyFont="0" applyAlignment="0" applyProtection="0"/>
    <xf numFmtId="0" fontId="127" fillId="0" borderId="79" applyNumberFormat="0" applyFill="0" applyAlignment="0" applyProtection="0"/>
    <xf numFmtId="0" fontId="13" fillId="0" borderId="0"/>
    <xf numFmtId="0" fontId="19" fillId="23" borderId="90"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25" fillId="20" borderId="78" applyNumberForma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77" applyNumberFormat="0" applyFont="0" applyAlignment="0" applyProtection="0"/>
    <xf numFmtId="0" fontId="13" fillId="23" borderId="103" applyNumberFormat="0" applyFont="0" applyAlignment="0" applyProtection="0"/>
    <xf numFmtId="0" fontId="19" fillId="23" borderId="53" applyNumberFormat="0" applyFont="0" applyAlignment="0" applyProtection="0"/>
    <xf numFmtId="0" fontId="19" fillId="23" borderId="77" applyNumberFormat="0" applyFont="0" applyAlignment="0" applyProtection="0"/>
    <xf numFmtId="0" fontId="40" fillId="0" borderId="55" applyNumberFormat="0" applyFill="0" applyAlignment="0" applyProtection="0"/>
    <xf numFmtId="0" fontId="87" fillId="66" borderId="81" applyNumberFormat="0"/>
    <xf numFmtId="0" fontId="89" fillId="60" borderId="46" applyNumberFormat="0" applyAlignment="0">
      <alignment horizontal="center"/>
    </xf>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27" fillId="7" borderId="88" applyNumberFormat="0" applyAlignment="0" applyProtection="0"/>
    <xf numFmtId="0" fontId="27" fillId="7" borderId="75" applyNumberFormat="0" applyAlignment="0" applyProtection="0"/>
    <xf numFmtId="0" fontId="31" fillId="20" borderId="91" applyNumberFormat="0" applyAlignment="0" applyProtection="0"/>
    <xf numFmtId="177" fontId="88" fillId="61" borderId="101"/>
    <xf numFmtId="0" fontId="19" fillId="23" borderId="90" applyNumberFormat="0" applyFont="0" applyAlignment="0" applyProtection="0"/>
    <xf numFmtId="0" fontId="8" fillId="0" borderId="0"/>
    <xf numFmtId="176" fontId="84" fillId="0" borderId="86">
      <alignment horizontal="center"/>
    </xf>
    <xf numFmtId="0" fontId="19" fillId="23" borderId="103" applyNumberFormat="0" applyFont="0" applyAlignment="0" applyProtection="0"/>
    <xf numFmtId="0" fontId="13" fillId="23" borderId="90" applyNumberFormat="0" applyFont="0" applyAlignment="0" applyProtection="0"/>
    <xf numFmtId="0" fontId="74" fillId="0" borderId="0"/>
    <xf numFmtId="0" fontId="121" fillId="7" borderId="75" applyNumberFormat="0" applyAlignment="0" applyProtection="0"/>
    <xf numFmtId="0" fontId="19" fillId="23" borderId="103" applyNumberFormat="0" applyFont="0" applyAlignment="0" applyProtection="0"/>
    <xf numFmtId="0" fontId="8" fillId="0" borderId="0"/>
    <xf numFmtId="0" fontId="8" fillId="0" borderId="0"/>
    <xf numFmtId="0" fontId="40" fillId="0" borderId="105" applyNumberFormat="0" applyFill="0" applyAlignment="0" applyProtection="0"/>
    <xf numFmtId="0" fontId="13" fillId="23" borderId="77"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27" fillId="7" borderId="5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23" borderId="103"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114" fillId="20" borderId="52" applyNumberFormat="0" applyAlignment="0" applyProtection="0"/>
    <xf numFmtId="0" fontId="22" fillId="20" borderId="52" applyNumberFormat="0" applyAlignment="0" applyProtection="0"/>
    <xf numFmtId="0" fontId="22" fillId="20" borderId="52" applyNumberFormat="0" applyAlignment="0" applyProtection="0"/>
    <xf numFmtId="43" fontId="8" fillId="0" borderId="0" applyFont="0" applyFill="0" applyBorder="0" applyAlignment="0" applyProtection="0"/>
    <xf numFmtId="0" fontId="19" fillId="23" borderId="77"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19" fillId="0" borderId="51" applyNumberFormat="0" applyFill="0">
      <alignment horizontal="centerContinuous" vertical="top"/>
    </xf>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21" fillId="7" borderId="52" applyNumberFormat="0" applyAlignment="0" applyProtection="0"/>
    <xf numFmtId="0" fontId="27" fillId="7" borderId="52" applyNumberFormat="0" applyAlignment="0" applyProtection="0"/>
    <xf numFmtId="0" fontId="27" fillId="7" borderId="52" applyNumberFormat="0" applyAlignment="0" applyProtection="0"/>
    <xf numFmtId="0" fontId="8" fillId="0" borderId="0"/>
    <xf numFmtId="0" fontId="8" fillId="0" borderId="0"/>
    <xf numFmtId="0" fontId="8" fillId="0" borderId="0"/>
    <xf numFmtId="0" fontId="19" fillId="23" borderId="77" applyNumberFormat="0" applyFont="0" applyAlignment="0" applyProtection="0"/>
    <xf numFmtId="0" fontId="8" fillId="0" borderId="0"/>
    <xf numFmtId="0" fontId="19" fillId="23" borderId="90" applyNumberFormat="0" applyFont="0" applyAlignment="0" applyProtection="0"/>
    <xf numFmtId="0" fontId="19" fillId="23" borderId="53" applyNumberFormat="0" applyFont="0" applyAlignment="0" applyProtection="0"/>
    <xf numFmtId="0" fontId="22" fillId="20" borderId="75" applyNumberFormat="0" applyAlignment="0" applyProtection="0"/>
    <xf numFmtId="0" fontId="27" fillId="7" borderId="101" applyNumberFormat="0" applyAlignment="0" applyProtection="0"/>
    <xf numFmtId="0" fontId="13" fillId="23" borderId="90" applyNumberFormat="0" applyFont="0" applyAlignment="0" applyProtection="0"/>
    <xf numFmtId="0" fontId="8" fillId="0" borderId="0"/>
    <xf numFmtId="0" fontId="13" fillId="23" borderId="77" applyNumberFormat="0" applyFont="0" applyAlignment="0" applyProtection="0"/>
    <xf numFmtId="0" fontId="13" fillId="23" borderId="103" applyNumberFormat="0" applyFont="0" applyAlignment="0" applyProtection="0"/>
    <xf numFmtId="0" fontId="19" fillId="23" borderId="10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10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4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3"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3"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7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125" fillId="20" borderId="78" applyNumberFormat="0" applyAlignment="0" applyProtection="0"/>
    <xf numFmtId="0" fontId="43" fillId="23" borderId="90" applyNumberFormat="0" applyFont="0" applyAlignment="0" applyProtection="0"/>
    <xf numFmtId="0" fontId="13" fillId="23" borderId="103" applyNumberFormat="0" applyFont="0" applyAlignment="0" applyProtection="0"/>
    <xf numFmtId="0" fontId="114" fillId="20" borderId="88" applyNumberFormat="0" applyAlignment="0" applyProtection="0"/>
    <xf numFmtId="0" fontId="40" fillId="0" borderId="55" applyNumberFormat="0" applyFill="0" applyAlignment="0" applyProtection="0"/>
    <xf numFmtId="0" fontId="127" fillId="0" borderId="55" applyNumberFormat="0" applyFill="0" applyAlignment="0" applyProtection="0"/>
    <xf numFmtId="0" fontId="40" fillId="0" borderId="55" applyNumberFormat="0" applyFill="0" applyAlignment="0" applyProtection="0"/>
    <xf numFmtId="0" fontId="19" fillId="23" borderId="103" applyNumberFormat="0" applyFont="0" applyAlignment="0" applyProtection="0"/>
    <xf numFmtId="0" fontId="114" fillId="20" borderId="88" applyNumberFormat="0" applyAlignment="0" applyProtection="0"/>
    <xf numFmtId="0" fontId="19" fillId="23" borderId="103" applyNumberFormat="0" applyFont="0" applyAlignment="0" applyProtection="0"/>
    <xf numFmtId="0" fontId="19" fillId="23" borderId="90" applyNumberFormat="0" applyFont="0" applyAlignment="0" applyProtection="0"/>
    <xf numFmtId="0" fontId="19" fillId="23" borderId="103" applyNumberFormat="0" applyFont="0" applyAlignment="0" applyProtection="0"/>
    <xf numFmtId="0" fontId="40" fillId="0" borderId="79" applyNumberFormat="0" applyFill="0" applyAlignment="0" applyProtection="0"/>
    <xf numFmtId="0" fontId="19" fillId="23" borderId="53" applyNumberFormat="0" applyFont="0" applyAlignment="0" applyProtection="0"/>
    <xf numFmtId="0" fontId="19" fillId="23" borderId="53" applyNumberFormat="0" applyFont="0" applyAlignment="0" applyProtection="0"/>
    <xf numFmtId="0" fontId="8" fillId="34" borderId="0" applyNumberFormat="0" applyBorder="0" applyAlignment="0" applyProtection="0"/>
    <xf numFmtId="0" fontId="31" fillId="20" borderId="78" applyNumberFormat="0" applyAlignment="0" applyProtection="0"/>
    <xf numFmtId="0" fontId="89" fillId="60" borderId="86" applyNumberFormat="0" applyAlignment="0">
      <alignment horizontal="center"/>
    </xf>
    <xf numFmtId="0" fontId="22" fillId="20" borderId="52" applyNumberFormat="0" applyAlignment="0" applyProtection="0"/>
    <xf numFmtId="0" fontId="114" fillId="20" borderId="52" applyNumberFormat="0" applyAlignment="0" applyProtection="0"/>
    <xf numFmtId="0" fontId="114" fillId="20" borderId="52" applyNumberFormat="0" applyAlignment="0" applyProtection="0"/>
    <xf numFmtId="0" fontId="22" fillId="20" borderId="52" applyNumberFormat="0" applyAlignment="0" applyProtection="0"/>
    <xf numFmtId="0" fontId="114" fillId="20" borderId="52" applyNumberFormat="0" applyAlignment="0" applyProtection="0"/>
    <xf numFmtId="0" fontId="114" fillId="20" borderId="52" applyNumberFormat="0" applyAlignment="0" applyProtection="0"/>
    <xf numFmtId="0" fontId="114" fillId="20" borderId="52" applyNumberFormat="0" applyAlignment="0" applyProtection="0"/>
    <xf numFmtId="0" fontId="8" fillId="0" borderId="0"/>
    <xf numFmtId="0" fontId="27" fillId="7" borderId="52" applyNumberFormat="0" applyAlignment="0" applyProtection="0"/>
    <xf numFmtId="0" fontId="121" fillId="7" borderId="52" applyNumberFormat="0" applyAlignment="0" applyProtection="0"/>
    <xf numFmtId="0" fontId="121" fillId="7" borderId="52" applyNumberFormat="0" applyAlignment="0" applyProtection="0"/>
    <xf numFmtId="0" fontId="27" fillId="7" borderId="52" applyNumberFormat="0" applyAlignment="0" applyProtection="0"/>
    <xf numFmtId="0" fontId="121" fillId="7" borderId="52" applyNumberFormat="0" applyAlignment="0" applyProtection="0"/>
    <xf numFmtId="0" fontId="121" fillId="7" borderId="52" applyNumberFormat="0" applyAlignment="0" applyProtection="0"/>
    <xf numFmtId="0" fontId="121" fillId="7" borderId="52" applyNumberFormat="0" applyAlignment="0" applyProtection="0"/>
    <xf numFmtId="0" fontId="19" fillId="23" borderId="53" applyNumberFormat="0" applyFont="0" applyAlignment="0" applyProtection="0"/>
    <xf numFmtId="0" fontId="22" fillId="20" borderId="75" applyNumberFormat="0" applyAlignment="0" applyProtection="0"/>
    <xf numFmtId="0" fontId="8" fillId="0" borderId="0"/>
    <xf numFmtId="0" fontId="8" fillId="0" borderId="0"/>
    <xf numFmtId="0" fontId="8" fillId="0" borderId="0"/>
    <xf numFmtId="0" fontId="8" fillId="0" borderId="0"/>
    <xf numFmtId="0" fontId="8" fillId="0" borderId="0"/>
    <xf numFmtId="0" fontId="43" fillId="23" borderId="53" applyNumberFormat="0" applyFont="0" applyAlignment="0" applyProtection="0"/>
    <xf numFmtId="0" fontId="13" fillId="23" borderId="53" applyNumberFormat="0" applyFont="0" applyAlignment="0" applyProtection="0"/>
    <xf numFmtId="0" fontId="19" fillId="23" borderId="53" applyNumberFormat="0" applyFont="0" applyAlignment="0" applyProtection="0"/>
    <xf numFmtId="0" fontId="19" fillId="23" borderId="103" applyNumberFormat="0" applyFont="0" applyAlignment="0" applyProtection="0"/>
    <xf numFmtId="0" fontId="127" fillId="0" borderId="55" applyNumberFormat="0" applyFill="0" applyAlignment="0" applyProtection="0"/>
    <xf numFmtId="0" fontId="127" fillId="0" borderId="55" applyNumberFormat="0" applyFill="0" applyAlignment="0" applyProtection="0"/>
    <xf numFmtId="0" fontId="127" fillId="0" borderId="55" applyNumberFormat="0" applyFill="0" applyAlignment="0" applyProtection="0"/>
    <xf numFmtId="0" fontId="127" fillId="0" borderId="55" applyNumberFormat="0" applyFill="0" applyAlignment="0" applyProtection="0"/>
    <xf numFmtId="0" fontId="127" fillId="0" borderId="55" applyNumberFormat="0" applyFill="0" applyAlignment="0" applyProtection="0"/>
    <xf numFmtId="0" fontId="19" fillId="23" borderId="103" applyNumberFormat="0" applyFont="0" applyAlignment="0" applyProtection="0"/>
    <xf numFmtId="0" fontId="19" fillId="23" borderId="77" applyNumberFormat="0" applyFont="0" applyAlignment="0" applyProtection="0"/>
    <xf numFmtId="9" fontId="8" fillId="0" borderId="0" applyFont="0" applyFill="0" applyBorder="0" applyAlignment="0" applyProtection="0"/>
    <xf numFmtId="0" fontId="8" fillId="0" borderId="0"/>
    <xf numFmtId="0" fontId="8" fillId="0" borderId="0"/>
    <xf numFmtId="0" fontId="114" fillId="20" borderId="52" applyNumberFormat="0" applyAlignment="0" applyProtection="0"/>
    <xf numFmtId="0" fontId="121" fillId="7" borderId="52" applyNumberFormat="0" applyAlignment="0" applyProtection="0"/>
    <xf numFmtId="0" fontId="8" fillId="0" borderId="0"/>
    <xf numFmtId="0" fontId="8" fillId="0" borderId="0"/>
    <xf numFmtId="0" fontId="121" fillId="7" borderId="52" applyNumberFormat="0" applyAlignment="0" applyProtection="0"/>
    <xf numFmtId="0" fontId="114" fillId="20" borderId="52" applyNumberFormat="0" applyAlignment="0" applyProtection="0"/>
    <xf numFmtId="0" fontId="114" fillId="20" borderId="52" applyNumberFormat="0" applyAlignment="0" applyProtection="0"/>
    <xf numFmtId="0" fontId="121" fillId="7" borderId="52" applyNumberFormat="0" applyAlignment="0" applyProtection="0"/>
    <xf numFmtId="0" fontId="8" fillId="0" borderId="0"/>
    <xf numFmtId="0" fontId="8" fillId="0" borderId="0"/>
    <xf numFmtId="0" fontId="121" fillId="7" borderId="52" applyNumberFormat="0" applyAlignment="0" applyProtection="0"/>
    <xf numFmtId="0" fontId="114" fillId="20" borderId="52" applyNumberFormat="0" applyAlignment="0" applyProtection="0"/>
    <xf numFmtId="0" fontId="8" fillId="0" borderId="0"/>
    <xf numFmtId="0" fontId="127" fillId="0" borderId="105" applyNumberFormat="0" applyFill="0" applyAlignment="0" applyProtection="0"/>
    <xf numFmtId="0" fontId="8" fillId="0" borderId="0"/>
    <xf numFmtId="0" fontId="8" fillId="0" borderId="0"/>
    <xf numFmtId="0" fontId="8" fillId="0" borderId="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43" fillId="23" borderId="77" applyNumberFormat="0" applyFont="0" applyAlignment="0" applyProtection="0"/>
    <xf numFmtId="176" fontId="84" fillId="0" borderId="46">
      <alignment horizontal="center"/>
    </xf>
    <xf numFmtId="0" fontId="89" fillId="60" borderId="46" applyNumberFormat="0" applyAlignment="0">
      <alignment horizontal="center"/>
    </xf>
    <xf numFmtId="177" fontId="88" fillId="61" borderId="52"/>
    <xf numFmtId="0" fontId="13" fillId="62" borderId="46" applyNumberFormat="0" applyFont="0" applyAlignment="0"/>
    <xf numFmtId="0" fontId="8" fillId="0" borderId="0"/>
    <xf numFmtId="0" fontId="19" fillId="23" borderId="53" applyNumberFormat="0" applyFont="0" applyAlignment="0" applyProtection="0"/>
    <xf numFmtId="0" fontId="8" fillId="0" borderId="0"/>
    <xf numFmtId="0" fontId="8" fillId="0" borderId="0"/>
    <xf numFmtId="0" fontId="8" fillId="0" borderId="0"/>
    <xf numFmtId="0" fontId="1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40" fillId="0" borderId="55"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19" fillId="23" borderId="90" applyNumberFormat="0" applyFont="0" applyAlignment="0" applyProtection="0"/>
    <xf numFmtId="0" fontId="13" fillId="23" borderId="53"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3" fillId="23" borderId="5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13"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43" fillId="23" borderId="53" applyNumberFormat="0" applyFont="0" applyAlignment="0" applyProtection="0"/>
    <xf numFmtId="0" fontId="8" fillId="0" borderId="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8" fillId="0" borderId="0"/>
    <xf numFmtId="0" fontId="19"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0" fontId="89" fillId="60" borderId="46" applyNumberFormat="0" applyAlignment="0">
      <alignment horizontal="center"/>
    </xf>
    <xf numFmtId="0" fontId="27" fillId="7" borderId="52" applyNumberFormat="0" applyAlignment="0" applyProtection="0"/>
    <xf numFmtId="0" fontId="8" fillId="0" borderId="0"/>
    <xf numFmtId="0" fontId="19" fillId="23" borderId="10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19" fillId="23" borderId="53" applyNumberFormat="0" applyFont="0" applyAlignment="0" applyProtection="0"/>
    <xf numFmtId="0" fontId="19" fillId="23" borderId="53" applyNumberFormat="0" applyFont="0" applyAlignment="0" applyProtection="0"/>
    <xf numFmtId="0" fontId="8" fillId="0" borderId="0"/>
    <xf numFmtId="0" fontId="8" fillId="0" borderId="0"/>
    <xf numFmtId="0" fontId="43"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19" fillId="23" borderId="9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23" borderId="5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114" fillId="20" borderId="8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23" borderId="77" applyNumberFormat="0" applyFont="0" applyAlignment="0" applyProtection="0"/>
    <xf numFmtId="179" fontId="132" fillId="56" borderId="85" applyNumberFormat="0">
      <alignment horizontal="center"/>
    </xf>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43" fillId="23" borderId="53" applyNumberFormat="0" applyFont="0" applyAlignment="0" applyProtection="0"/>
    <xf numFmtId="0" fontId="19" fillId="23" borderId="53" applyNumberFormat="0" applyFont="0" applyAlignment="0" applyProtection="0"/>
    <xf numFmtId="0" fontId="19" fillId="23" borderId="53"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19" fillId="23" borderId="90" applyNumberFormat="0" applyFont="0" applyAlignment="0" applyProtection="0"/>
    <xf numFmtId="0" fontId="19" fillId="23" borderId="90" applyNumberFormat="0" applyFont="0" applyAlignment="0" applyProtection="0"/>
    <xf numFmtId="0" fontId="43" fillId="23" borderId="103" applyNumberFormat="0" applyFont="0" applyAlignment="0" applyProtection="0"/>
    <xf numFmtId="0" fontId="19" fillId="23" borderId="103" applyNumberFormat="0" applyFont="0" applyAlignment="0" applyProtection="0"/>
    <xf numFmtId="0" fontId="13" fillId="23" borderId="90" applyNumberFormat="0" applyFont="0" applyAlignment="0" applyProtection="0"/>
    <xf numFmtId="0" fontId="19" fillId="23" borderId="90" applyNumberFormat="0" applyFont="0" applyAlignment="0" applyProtection="0"/>
    <xf numFmtId="0" fontId="19" fillId="23" borderId="77"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21" fillId="7" borderId="75" applyNumberFormat="0" applyAlignment="0" applyProtection="0"/>
    <xf numFmtId="0" fontId="13" fillId="23" borderId="90" applyNumberFormat="0" applyFont="0" applyAlignment="0" applyProtection="0"/>
    <xf numFmtId="0" fontId="19" fillId="23" borderId="77" applyNumberFormat="0" applyFont="0" applyAlignment="0" applyProtection="0"/>
    <xf numFmtId="0" fontId="114" fillId="20" borderId="75" applyNumberFormat="0" applyAlignment="0" applyProtection="0"/>
    <xf numFmtId="0" fontId="19" fillId="23" borderId="90" applyNumberFormat="0" applyFont="0" applyAlignment="0" applyProtection="0"/>
    <xf numFmtId="173" fontId="85" fillId="59" borderId="93" applyAlignment="0"/>
    <xf numFmtId="0" fontId="27" fillId="7" borderId="75" applyNumberFormat="0" applyAlignment="0" applyProtection="0"/>
    <xf numFmtId="0" fontId="19" fillId="23" borderId="77"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0" fontId="59" fillId="0" borderId="0"/>
    <xf numFmtId="0" fontId="27" fillId="7" borderId="88" applyNumberFormat="0" applyAlignment="0" applyProtection="0"/>
    <xf numFmtId="0" fontId="114" fillId="20" borderId="75" applyNumberFormat="0" applyAlignment="0" applyProtection="0"/>
    <xf numFmtId="0" fontId="121" fillId="7" borderId="75" applyNumberFormat="0" applyAlignment="0" applyProtection="0"/>
    <xf numFmtId="0" fontId="43" fillId="23" borderId="103" applyNumberFormat="0" applyFont="0" applyAlignment="0" applyProtection="0"/>
    <xf numFmtId="0" fontId="19" fillId="23" borderId="103" applyNumberFormat="0" applyFont="0" applyAlignment="0" applyProtection="0"/>
    <xf numFmtId="0" fontId="13" fillId="23" borderId="77" applyNumberFormat="0" applyFont="0" applyAlignment="0" applyProtection="0"/>
    <xf numFmtId="0" fontId="19" fillId="23" borderId="90" applyNumberFormat="0" applyFont="0" applyAlignment="0" applyProtection="0"/>
    <xf numFmtId="0" fontId="13" fillId="23" borderId="90" applyNumberFormat="0" applyFont="0" applyAlignment="0" applyProtection="0"/>
    <xf numFmtId="0" fontId="19" fillId="23" borderId="90" applyNumberFormat="0" applyFont="0" applyAlignment="0" applyProtection="0"/>
    <xf numFmtId="0" fontId="13" fillId="0" borderId="0"/>
    <xf numFmtId="0" fontId="19" fillId="23" borderId="103" applyNumberFormat="0" applyFont="0" applyAlignment="0" applyProtection="0"/>
    <xf numFmtId="0" fontId="19" fillId="23" borderId="77" applyNumberFormat="0" applyFont="0" applyAlignment="0" applyProtection="0"/>
    <xf numFmtId="0" fontId="125" fillId="20" borderId="78" applyNumberFormat="0" applyAlignment="0" applyProtection="0"/>
    <xf numFmtId="0" fontId="121" fillId="7" borderId="101" applyNumberFormat="0" applyAlignment="0" applyProtection="0"/>
    <xf numFmtId="0" fontId="19" fillId="23" borderId="103" applyNumberFormat="0" applyFont="0" applyAlignment="0" applyProtection="0"/>
    <xf numFmtId="0" fontId="114" fillId="20" borderId="101" applyNumberFormat="0" applyAlignment="0" applyProtection="0"/>
    <xf numFmtId="0" fontId="19" fillId="23" borderId="103" applyNumberFormat="0" applyFont="0" applyAlignment="0" applyProtection="0"/>
    <xf numFmtId="0" fontId="19" fillId="23" borderId="90" applyNumberFormat="0" applyFont="0" applyAlignment="0" applyProtection="0"/>
    <xf numFmtId="0" fontId="121" fillId="7" borderId="75" applyNumberFormat="0" applyAlignment="0" applyProtection="0"/>
    <xf numFmtId="0" fontId="19" fillId="23" borderId="90" applyNumberFormat="0" applyFont="0" applyAlignment="0" applyProtection="0"/>
    <xf numFmtId="0" fontId="19" fillId="23" borderId="90" applyNumberFormat="0" applyFont="0" applyAlignment="0" applyProtection="0"/>
    <xf numFmtId="0" fontId="43" fillId="23" borderId="77" applyNumberFormat="0" applyFont="0" applyAlignment="0" applyProtection="0"/>
    <xf numFmtId="0" fontId="19" fillId="23" borderId="103" applyNumberFormat="0" applyFont="0" applyAlignment="0" applyProtection="0"/>
    <xf numFmtId="0" fontId="114" fillId="20" borderId="88" applyNumberFormat="0" applyAlignment="0" applyProtection="0"/>
    <xf numFmtId="0" fontId="19" fillId="23" borderId="103" applyNumberFormat="0" applyFont="0" applyAlignment="0" applyProtection="0"/>
    <xf numFmtId="0" fontId="19" fillId="23" borderId="103" applyNumberFormat="0" applyFont="0" applyAlignment="0" applyProtection="0"/>
    <xf numFmtId="0" fontId="125" fillId="20" borderId="104" applyNumberFormat="0" applyAlignment="0" applyProtection="0"/>
    <xf numFmtId="0" fontId="43" fillId="23" borderId="77"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0" fontId="19" fillId="23" borderId="77" applyNumberFormat="0" applyFont="0" applyAlignment="0" applyProtection="0"/>
    <xf numFmtId="0" fontId="19" fillId="23" borderId="77" applyNumberFormat="0" applyFont="0" applyAlignment="0" applyProtection="0"/>
    <xf numFmtId="0" fontId="19" fillId="23" borderId="90" applyNumberFormat="0" applyFont="0" applyAlignment="0" applyProtection="0"/>
    <xf numFmtId="0" fontId="13" fillId="23" borderId="103" applyNumberFormat="0" applyFont="0" applyAlignment="0" applyProtection="0"/>
    <xf numFmtId="0" fontId="31" fillId="20" borderId="91" applyNumberFormat="0" applyAlignment="0" applyProtection="0"/>
    <xf numFmtId="0" fontId="19" fillId="23" borderId="77" applyNumberFormat="0" applyFont="0" applyAlignment="0" applyProtection="0"/>
    <xf numFmtId="0" fontId="19" fillId="23" borderId="90" applyNumberFormat="0" applyFont="0" applyAlignment="0" applyProtection="0"/>
    <xf numFmtId="0" fontId="19" fillId="23" borderId="77" applyNumberFormat="0" applyFont="0" applyAlignment="0" applyProtection="0"/>
    <xf numFmtId="0" fontId="19" fillId="23" borderId="77" applyNumberFormat="0" applyFont="0" applyAlignment="0" applyProtection="0"/>
    <xf numFmtId="0" fontId="19" fillId="23" borderId="103" applyNumberFormat="0" applyFont="0" applyAlignment="0" applyProtection="0"/>
    <xf numFmtId="0" fontId="13" fillId="23" borderId="77" applyNumberFormat="0" applyFont="0" applyAlignment="0" applyProtection="0"/>
    <xf numFmtId="0" fontId="27" fillId="7" borderId="88" applyNumberFormat="0" applyAlignment="0" applyProtection="0"/>
    <xf numFmtId="179" fontId="132" fillId="56" borderId="98" applyNumberFormat="0">
      <alignment horizontal="center"/>
    </xf>
    <xf numFmtId="0" fontId="18" fillId="0" borderId="0"/>
    <xf numFmtId="0" fontId="127" fillId="0" borderId="92" applyNumberFormat="0" applyFill="0" applyAlignment="0" applyProtection="0"/>
    <xf numFmtId="0" fontId="19" fillId="23" borderId="103" applyNumberFormat="0" applyFont="0" applyAlignment="0" applyProtection="0"/>
    <xf numFmtId="173" fontId="85" fillId="59" borderId="67" applyAlignment="0"/>
    <xf numFmtId="0" fontId="19" fillId="23" borderId="77" applyNumberFormat="0" applyFont="0" applyAlignment="0" applyProtection="0"/>
    <xf numFmtId="0" fontId="27" fillId="7" borderId="75" applyNumberFormat="0" applyAlignment="0" applyProtection="0"/>
    <xf numFmtId="0" fontId="121" fillId="7" borderId="101" applyNumberFormat="0" applyAlignment="0" applyProtection="0"/>
    <xf numFmtId="0" fontId="19" fillId="23" borderId="103" applyNumberFormat="0" applyFont="0" applyAlignment="0" applyProtection="0"/>
    <xf numFmtId="0" fontId="19" fillId="23" borderId="77"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0" fontId="19" fillId="23" borderId="103" applyNumberFormat="0" applyFont="0" applyAlignment="0" applyProtection="0"/>
    <xf numFmtId="0" fontId="40" fillId="0" borderId="79" applyNumberFormat="0" applyFill="0" applyAlignment="0" applyProtection="0"/>
    <xf numFmtId="177" fontId="88" fillId="61" borderId="101"/>
    <xf numFmtId="0" fontId="43" fillId="23" borderId="77" applyNumberFormat="0" applyFont="0" applyAlignment="0" applyProtection="0"/>
    <xf numFmtId="0" fontId="86" fillId="68" borderId="96">
      <alignment horizontal="center"/>
    </xf>
    <xf numFmtId="0" fontId="19" fillId="23" borderId="103" applyNumberFormat="0" applyFont="0" applyAlignment="0" applyProtection="0"/>
    <xf numFmtId="0" fontId="125" fillId="20" borderId="104" applyNumberFormat="0" applyAlignment="0" applyProtection="0"/>
    <xf numFmtId="0" fontId="13" fillId="23" borderId="77" applyNumberFormat="0" applyFont="0" applyAlignment="0" applyProtection="0"/>
    <xf numFmtId="0" fontId="19" fillId="23" borderId="77" applyNumberFormat="0" applyFont="0" applyAlignment="0" applyProtection="0"/>
    <xf numFmtId="0" fontId="27" fillId="7" borderId="88" applyNumberFormat="0" applyAlignment="0" applyProtection="0"/>
    <xf numFmtId="0" fontId="125" fillId="20" borderId="104" applyNumberFormat="0" applyAlignment="0" applyProtection="0"/>
    <xf numFmtId="0" fontId="13" fillId="23" borderId="103"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0" fontId="13" fillId="23" borderId="90" applyNumberFormat="0" applyFont="0" applyAlignment="0" applyProtection="0"/>
    <xf numFmtId="0" fontId="13" fillId="23" borderId="103" applyNumberFormat="0" applyFont="0" applyAlignment="0" applyProtection="0"/>
    <xf numFmtId="0" fontId="19" fillId="23" borderId="77" applyNumberFormat="0" applyFont="0" applyAlignment="0" applyProtection="0"/>
    <xf numFmtId="0" fontId="19" fillId="23" borderId="77" applyNumberFormat="0" applyFont="0" applyAlignment="0" applyProtection="0"/>
    <xf numFmtId="0" fontId="19" fillId="23" borderId="77" applyNumberFormat="0" applyFont="0" applyAlignment="0" applyProtection="0"/>
    <xf numFmtId="0" fontId="19" fillId="23" borderId="103" applyNumberFormat="0" applyFont="0" applyAlignment="0" applyProtection="0"/>
    <xf numFmtId="0" fontId="121" fillId="7" borderId="75" applyNumberFormat="0" applyAlignment="0" applyProtection="0"/>
    <xf numFmtId="0" fontId="19" fillId="23" borderId="90" applyNumberFormat="0" applyFont="0" applyAlignment="0" applyProtection="0"/>
    <xf numFmtId="0" fontId="114" fillId="20" borderId="101" applyNumberFormat="0" applyAlignment="0" applyProtection="0"/>
    <xf numFmtId="0" fontId="19" fillId="23" borderId="77" applyNumberFormat="0" applyFont="0" applyAlignment="0" applyProtection="0"/>
    <xf numFmtId="0" fontId="19" fillId="23" borderId="103" applyNumberFormat="0" applyFont="0" applyAlignment="0" applyProtection="0"/>
    <xf numFmtId="0" fontId="31" fillId="20" borderId="78" applyNumberFormat="0" applyAlignment="0" applyProtection="0"/>
    <xf numFmtId="0" fontId="121" fillId="7" borderId="88" applyNumberFormat="0" applyAlignment="0" applyProtection="0"/>
    <xf numFmtId="0" fontId="19" fillId="23" borderId="103" applyNumberFormat="0" applyFont="0" applyAlignment="0" applyProtection="0"/>
    <xf numFmtId="37" fontId="111" fillId="69" borderId="89" applyBorder="0" applyProtection="0">
      <alignment vertical="center"/>
    </xf>
    <xf numFmtId="0" fontId="19" fillId="23" borderId="77" applyNumberFormat="0" applyFont="0" applyAlignment="0" applyProtection="0"/>
    <xf numFmtId="0" fontId="89" fillId="60" borderId="73" applyNumberFormat="0" applyAlignment="0">
      <alignment horizontal="center"/>
    </xf>
    <xf numFmtId="0" fontId="19" fillId="23" borderId="90" applyNumberFormat="0" applyFont="0" applyAlignment="0" applyProtection="0"/>
    <xf numFmtId="0" fontId="19" fillId="23" borderId="103" applyNumberFormat="0" applyFont="0" applyAlignment="0" applyProtection="0"/>
    <xf numFmtId="0" fontId="19" fillId="23" borderId="77" applyNumberFormat="0" applyFont="0" applyAlignment="0" applyProtection="0"/>
    <xf numFmtId="0" fontId="8" fillId="0" borderId="0"/>
    <xf numFmtId="0" fontId="125" fillId="20" borderId="91" applyNumberFormat="0" applyAlignment="0" applyProtection="0"/>
    <xf numFmtId="0" fontId="31" fillId="20" borderId="91" applyNumberFormat="0" applyAlignment="0" applyProtection="0"/>
    <xf numFmtId="0" fontId="19" fillId="23" borderId="103" applyNumberFormat="0" applyFont="0" applyAlignment="0" applyProtection="0"/>
    <xf numFmtId="0" fontId="19" fillId="23" borderId="77" applyNumberFormat="0" applyFont="0" applyAlignment="0" applyProtection="0"/>
    <xf numFmtId="0" fontId="125" fillId="20" borderId="91" applyNumberFormat="0" applyAlignment="0" applyProtection="0"/>
    <xf numFmtId="0" fontId="127" fillId="0" borderId="79" applyNumberFormat="0" applyFill="0" applyAlignment="0" applyProtection="0"/>
    <xf numFmtId="0" fontId="19" fillId="23" borderId="90" applyNumberFormat="0" applyFont="0" applyAlignment="0" applyProtection="0"/>
    <xf numFmtId="0" fontId="13" fillId="23" borderId="103" applyNumberFormat="0" applyFont="0" applyAlignment="0" applyProtection="0"/>
    <xf numFmtId="0" fontId="19" fillId="23" borderId="77" applyNumberFormat="0" applyFont="0" applyAlignment="0" applyProtection="0"/>
    <xf numFmtId="0" fontId="19" fillId="23" borderId="77" applyNumberFormat="0" applyFont="0" applyAlignment="0" applyProtection="0"/>
    <xf numFmtId="0" fontId="19" fillId="23" borderId="77" applyNumberFormat="0" applyFont="0" applyAlignment="0" applyProtection="0"/>
    <xf numFmtId="0" fontId="132" fillId="56" borderId="72">
      <alignment horizontal="right"/>
      <protection locked="0"/>
    </xf>
    <xf numFmtId="0" fontId="19" fillId="23" borderId="103" applyNumberFormat="0" applyFont="0" applyAlignment="0" applyProtection="0"/>
    <xf numFmtId="0" fontId="19" fillId="23" borderId="77" applyNumberFormat="0" applyFont="0" applyAlignment="0" applyProtection="0"/>
    <xf numFmtId="0" fontId="34" fillId="0" borderId="0"/>
    <xf numFmtId="0" fontId="121" fillId="7" borderId="88" applyNumberFormat="0" applyAlignment="0" applyProtection="0"/>
    <xf numFmtId="0" fontId="19" fillId="23" borderId="90" applyNumberFormat="0" applyFont="0" applyAlignment="0" applyProtection="0"/>
    <xf numFmtId="0" fontId="114" fillId="20" borderId="88" applyNumberFormat="0" applyAlignment="0" applyProtection="0"/>
    <xf numFmtId="0" fontId="40" fillId="0" borderId="79" applyNumberFormat="0" applyFill="0" applyAlignment="0" applyProtection="0"/>
    <xf numFmtId="0" fontId="19" fillId="23" borderId="77" applyNumberFormat="0" applyFont="0" applyAlignment="0" applyProtection="0"/>
    <xf numFmtId="0" fontId="19" fillId="23" borderId="77" applyNumberFormat="0" applyFont="0" applyAlignment="0" applyProtection="0"/>
    <xf numFmtId="0" fontId="40" fillId="0" borderId="79" applyNumberFormat="0" applyFill="0" applyAlignment="0" applyProtection="0"/>
    <xf numFmtId="0" fontId="127" fillId="0" borderId="105" applyNumberFormat="0" applyFill="0" applyAlignment="0" applyProtection="0"/>
    <xf numFmtId="0" fontId="121" fillId="7" borderId="101" applyNumberFormat="0" applyAlignment="0" applyProtection="0"/>
    <xf numFmtId="0" fontId="119" fillId="72" borderId="51" applyNumberFormat="0">
      <alignment horizontal="left" vertical="top" indent="1"/>
    </xf>
    <xf numFmtId="0" fontId="19" fillId="23" borderId="103" applyNumberFormat="0" applyFont="0" applyAlignment="0" applyProtection="0"/>
    <xf numFmtId="0" fontId="127" fillId="0" borderId="105" applyNumberFormat="0" applyFill="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0" fontId="19" fillId="23" borderId="103" applyNumberFormat="0" applyFont="0" applyAlignment="0" applyProtection="0"/>
    <xf numFmtId="0" fontId="127" fillId="0" borderId="92" applyNumberFormat="0" applyFill="0" applyAlignment="0" applyProtection="0"/>
    <xf numFmtId="0" fontId="19" fillId="23" borderId="103" applyNumberFormat="0" applyFont="0" applyAlignment="0" applyProtection="0"/>
    <xf numFmtId="0" fontId="19" fillId="23" borderId="77" applyNumberFormat="0" applyFont="0" applyAlignment="0" applyProtection="0"/>
    <xf numFmtId="0" fontId="19" fillId="23" borderId="90" applyNumberFormat="0" applyFont="0" applyAlignment="0" applyProtection="0"/>
    <xf numFmtId="0" fontId="13" fillId="23" borderId="103" applyNumberFormat="0" applyFont="0" applyAlignment="0" applyProtection="0"/>
    <xf numFmtId="0" fontId="8" fillId="0" borderId="0"/>
    <xf numFmtId="0" fontId="121" fillId="7" borderId="88" applyNumberFormat="0" applyAlignment="0" applyProtection="0"/>
    <xf numFmtId="0" fontId="19" fillId="23" borderId="77" applyNumberFormat="0" applyFont="0" applyAlignment="0" applyProtection="0"/>
    <xf numFmtId="0" fontId="19" fillId="23" borderId="90" applyNumberFormat="0" applyFont="0" applyAlignment="0" applyProtection="0"/>
    <xf numFmtId="0" fontId="19" fillId="23" borderId="90" applyNumberFormat="0" applyFont="0" applyAlignment="0" applyProtection="0"/>
    <xf numFmtId="0" fontId="127" fillId="0" borderId="79" applyNumberFormat="0" applyFill="0" applyAlignment="0" applyProtection="0"/>
    <xf numFmtId="173" fontId="85" fillId="59" borderId="80" applyAlignment="0"/>
    <xf numFmtId="0" fontId="13" fillId="62" borderId="86" applyNumberFormat="0" applyFont="0" applyAlignment="0"/>
    <xf numFmtId="0" fontId="121" fillId="7" borderId="101" applyNumberFormat="0" applyAlignment="0" applyProtection="0"/>
    <xf numFmtId="0" fontId="121" fillId="7" borderId="88" applyNumberFormat="0" applyAlignment="0" applyProtection="0"/>
    <xf numFmtId="0" fontId="19" fillId="23" borderId="90" applyNumberFormat="0" applyFont="0" applyAlignment="0" applyProtection="0"/>
    <xf numFmtId="0" fontId="22" fillId="20" borderId="75" applyNumberFormat="0" applyAlignment="0" applyProtection="0"/>
    <xf numFmtId="0" fontId="40" fillId="0" borderId="92" applyNumberFormat="0" applyFill="0" applyAlignment="0" applyProtection="0"/>
    <xf numFmtId="0" fontId="13" fillId="62" borderId="99" applyNumberFormat="0" applyFont="0" applyAlignment="0"/>
    <xf numFmtId="0" fontId="19" fillId="23" borderId="103" applyNumberFormat="0" applyFont="0" applyAlignment="0" applyProtection="0"/>
    <xf numFmtId="0" fontId="22" fillId="20" borderId="75" applyNumberFormat="0" applyAlignment="0" applyProtection="0"/>
    <xf numFmtId="0" fontId="13" fillId="0" borderId="0"/>
    <xf numFmtId="0" fontId="19" fillId="23" borderId="77" applyNumberFormat="0" applyFont="0" applyAlignment="0" applyProtection="0"/>
    <xf numFmtId="0" fontId="19" fillId="23" borderId="103" applyNumberFormat="0" applyFont="0" applyAlignment="0" applyProtection="0"/>
    <xf numFmtId="0" fontId="19" fillId="23" borderId="90" applyNumberFormat="0" applyFont="0" applyAlignment="0" applyProtection="0"/>
    <xf numFmtId="0" fontId="74" fillId="0" borderId="0"/>
    <xf numFmtId="0" fontId="98" fillId="0" borderId="0" applyNumberFormat="0" applyFill="0" applyBorder="0" applyAlignment="0" applyProtection="0"/>
    <xf numFmtId="9" fontId="18" fillId="0" borderId="0" applyFont="0" applyFill="0" applyBorder="0" applyAlignment="0" applyProtection="0"/>
    <xf numFmtId="0" fontId="13" fillId="23" borderId="103" applyNumberFormat="0" applyFont="0" applyAlignment="0" applyProtection="0"/>
    <xf numFmtId="0" fontId="19" fillId="23" borderId="103" applyNumberFormat="0" applyFont="0" applyAlignment="0" applyProtection="0"/>
    <xf numFmtId="0" fontId="13" fillId="0" borderId="87" applyNumberFormat="0"/>
    <xf numFmtId="37" fontId="44" fillId="69" borderId="76" applyBorder="0" applyProtection="0">
      <alignment vertical="center"/>
    </xf>
    <xf numFmtId="0" fontId="13" fillId="23" borderId="77" applyNumberFormat="0" applyFont="0" applyAlignment="0" applyProtection="0"/>
    <xf numFmtId="0" fontId="19" fillId="23" borderId="103" applyNumberFormat="0" applyFont="0" applyAlignment="0" applyProtection="0"/>
    <xf numFmtId="0" fontId="13" fillId="23" borderId="103" applyNumberFormat="0" applyFont="0" applyAlignment="0" applyProtection="0"/>
    <xf numFmtId="0" fontId="19" fillId="23" borderId="77" applyNumberFormat="0" applyFont="0" applyAlignment="0" applyProtection="0"/>
    <xf numFmtId="0" fontId="27" fillId="7" borderId="88" applyNumberFormat="0" applyAlignment="0" applyProtection="0"/>
    <xf numFmtId="0" fontId="22" fillId="20" borderId="101" applyNumberFormat="0" applyAlignment="0" applyProtection="0"/>
    <xf numFmtId="0" fontId="13" fillId="23" borderId="90" applyNumberFormat="0" applyFont="0" applyAlignment="0" applyProtection="0"/>
    <xf numFmtId="0" fontId="114" fillId="20" borderId="75" applyNumberFormat="0" applyAlignment="0" applyProtection="0"/>
    <xf numFmtId="0" fontId="127" fillId="0" borderId="79" applyNumberFormat="0" applyFill="0" applyAlignment="0" applyProtection="0"/>
    <xf numFmtId="0" fontId="19" fillId="23" borderId="103" applyNumberFormat="0" applyFont="0" applyAlignment="0" applyProtection="0"/>
    <xf numFmtId="0" fontId="13" fillId="23" borderId="103" applyNumberFormat="0" applyFont="0" applyAlignment="0" applyProtection="0"/>
    <xf numFmtId="0" fontId="19" fillId="23" borderId="103" applyNumberFormat="0" applyFont="0" applyAlignment="0" applyProtection="0"/>
    <xf numFmtId="0" fontId="19" fillId="23" borderId="77" applyNumberFormat="0" applyFont="0" applyAlignment="0" applyProtection="0"/>
    <xf numFmtId="0" fontId="19" fillId="23" borderId="103" applyNumberFormat="0" applyFont="0" applyAlignment="0" applyProtection="0"/>
    <xf numFmtId="0" fontId="22" fillId="20" borderId="88" applyNumberFormat="0" applyAlignment="0" applyProtection="0"/>
    <xf numFmtId="0" fontId="22" fillId="20" borderId="88" applyNumberFormat="0" applyAlignment="0" applyProtection="0"/>
    <xf numFmtId="0" fontId="19" fillId="23" borderId="77" applyNumberFormat="0" applyFont="0" applyAlignment="0" applyProtection="0"/>
    <xf numFmtId="0" fontId="19" fillId="23" borderId="103" applyNumberFormat="0" applyFont="0" applyAlignment="0" applyProtection="0"/>
    <xf numFmtId="0" fontId="121" fillId="7" borderId="88" applyNumberFormat="0" applyAlignment="0" applyProtection="0"/>
    <xf numFmtId="0" fontId="121" fillId="7" borderId="75" applyNumberFormat="0" applyAlignment="0" applyProtection="0"/>
    <xf numFmtId="0" fontId="13" fillId="23" borderId="77" applyNumberFormat="0" applyFont="0" applyAlignment="0" applyProtection="0"/>
    <xf numFmtId="0" fontId="40" fillId="0" borderId="105" applyNumberFormat="0" applyFill="0" applyAlignment="0" applyProtection="0"/>
    <xf numFmtId="0" fontId="19" fillId="23" borderId="90" applyNumberFormat="0" applyFont="0" applyAlignment="0" applyProtection="0"/>
    <xf numFmtId="0" fontId="125" fillId="20" borderId="78" applyNumberFormat="0" applyAlignment="0" applyProtection="0"/>
    <xf numFmtId="0" fontId="8" fillId="0" borderId="0"/>
    <xf numFmtId="0" fontId="19" fillId="23" borderId="90" applyNumberFormat="0" applyFont="0" applyAlignment="0" applyProtection="0"/>
    <xf numFmtId="0" fontId="19" fillId="23" borderId="103" applyNumberFormat="0" applyFont="0" applyAlignment="0" applyProtection="0"/>
    <xf numFmtId="0" fontId="22" fillId="20" borderId="101" applyNumberFormat="0" applyAlignment="0" applyProtection="0"/>
    <xf numFmtId="9" fontId="18" fillId="0" borderId="0" applyFont="0" applyFill="0" applyBorder="0" applyAlignment="0" applyProtection="0"/>
    <xf numFmtId="0" fontId="19" fillId="23" borderId="77" applyNumberFormat="0" applyFont="0" applyAlignment="0" applyProtection="0"/>
    <xf numFmtId="0" fontId="132" fillId="56" borderId="98">
      <alignment horizontal="right"/>
      <protection locked="0"/>
    </xf>
    <xf numFmtId="0" fontId="114" fillId="20" borderId="88" applyNumberFormat="0" applyAlignment="0" applyProtection="0"/>
    <xf numFmtId="0" fontId="19" fillId="23" borderId="90" applyNumberFormat="0" applyFont="0" applyAlignment="0" applyProtection="0"/>
    <xf numFmtId="0" fontId="125" fillId="20" borderId="91" applyNumberFormat="0" applyAlignment="0" applyProtection="0"/>
    <xf numFmtId="0" fontId="87" fillId="66" borderId="94" applyNumberFormat="0"/>
    <xf numFmtId="0" fontId="19" fillId="23" borderId="103" applyNumberFormat="0" applyFont="0" applyAlignment="0" applyProtection="0"/>
    <xf numFmtId="0" fontId="19" fillId="23" borderId="77"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21" fillId="7" borderId="88" applyNumberFormat="0" applyAlignment="0" applyProtection="0"/>
    <xf numFmtId="0" fontId="19" fillId="23" borderId="90" applyNumberFormat="0" applyFont="0" applyAlignment="0" applyProtection="0"/>
    <xf numFmtId="0" fontId="27" fillId="7" borderId="101"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89" fillId="60" borderId="73" applyNumberFormat="0" applyAlignment="0">
      <alignment horizontal="center"/>
    </xf>
    <xf numFmtId="0" fontId="19" fillId="23" borderId="103" applyNumberFormat="0" applyFont="0" applyAlignment="0" applyProtection="0"/>
    <xf numFmtId="0" fontId="19" fillId="23" borderId="77" applyNumberFormat="0" applyFont="0" applyAlignment="0" applyProtection="0"/>
    <xf numFmtId="0" fontId="27" fillId="7" borderId="75" applyNumberFormat="0" applyAlignment="0" applyProtection="0"/>
    <xf numFmtId="0" fontId="19" fillId="23" borderId="77" applyNumberFormat="0" applyFont="0" applyAlignment="0" applyProtection="0"/>
    <xf numFmtId="9" fontId="18" fillId="0" borderId="0" applyFont="0" applyFill="0" applyBorder="0" applyAlignment="0" applyProtection="0"/>
    <xf numFmtId="0" fontId="27" fillId="7" borderId="75" applyNumberFormat="0" applyAlignment="0" applyProtection="0"/>
    <xf numFmtId="0" fontId="19" fillId="23" borderId="90" applyNumberFormat="0" applyFont="0" applyAlignment="0" applyProtection="0"/>
    <xf numFmtId="0" fontId="18" fillId="0" borderId="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3" fillId="23" borderId="103" applyNumberFormat="0" applyFont="0" applyAlignment="0" applyProtection="0"/>
    <xf numFmtId="0" fontId="43" fillId="23" borderId="103" applyNumberFormat="0" applyFont="0" applyAlignment="0" applyProtection="0"/>
    <xf numFmtId="0" fontId="13" fillId="23" borderId="90" applyNumberFormat="0" applyFont="0" applyAlignment="0" applyProtection="0"/>
    <xf numFmtId="0" fontId="19" fillId="23" borderId="90" applyNumberFormat="0" applyFont="0" applyAlignment="0" applyProtection="0"/>
    <xf numFmtId="0" fontId="31" fillId="20" borderId="91" applyNumberFormat="0" applyAlignment="0" applyProtection="0"/>
    <xf numFmtId="0" fontId="121" fillId="7" borderId="101" applyNumberFormat="0" applyAlignment="0" applyProtection="0"/>
    <xf numFmtId="0" fontId="125" fillId="20" borderId="104" applyNumberFormat="0" applyAlignment="0" applyProtection="0"/>
    <xf numFmtId="0" fontId="18" fillId="0" borderId="0"/>
    <xf numFmtId="0" fontId="27" fillId="7" borderId="101" applyNumberFormat="0" applyAlignment="0" applyProtection="0"/>
    <xf numFmtId="0" fontId="19" fillId="23" borderId="103" applyNumberFormat="0" applyFont="0" applyAlignment="0" applyProtection="0"/>
    <xf numFmtId="0" fontId="43" fillId="23" borderId="103" applyNumberFormat="0" applyFont="0" applyAlignment="0" applyProtection="0"/>
    <xf numFmtId="0" fontId="27" fillId="7" borderId="101" applyNumberFormat="0" applyAlignment="0" applyProtection="0"/>
    <xf numFmtId="0" fontId="19" fillId="23" borderId="103" applyNumberFormat="0" applyFont="0" applyAlignment="0" applyProtection="0"/>
    <xf numFmtId="0" fontId="13" fillId="23" borderId="103" applyNumberFormat="0" applyFont="0" applyAlignment="0" applyProtection="0"/>
    <xf numFmtId="0" fontId="19" fillId="23" borderId="103" applyNumberFormat="0" applyFont="0" applyAlignment="0" applyProtection="0"/>
    <xf numFmtId="0" fontId="121" fillId="7" borderId="101" applyNumberFormat="0" applyAlignment="0" applyProtection="0"/>
    <xf numFmtId="0" fontId="19" fillId="23" borderId="103" applyNumberFormat="0" applyFont="0" applyAlignment="0" applyProtection="0"/>
    <xf numFmtId="0" fontId="114" fillId="20" borderId="101" applyNumberFormat="0" applyAlignment="0" applyProtection="0"/>
    <xf numFmtId="0" fontId="114" fillId="20" borderId="101" applyNumberFormat="0" applyAlignment="0" applyProtection="0"/>
    <xf numFmtId="0" fontId="27" fillId="7" borderId="101" applyNumberFormat="0" applyAlignment="0" applyProtection="0"/>
    <xf numFmtId="0" fontId="59" fillId="0" borderId="0"/>
    <xf numFmtId="0" fontId="121" fillId="7" borderId="101" applyNumberFormat="0" applyAlignment="0" applyProtection="0"/>
    <xf numFmtId="0" fontId="125" fillId="20" borderId="104" applyNumberFormat="0" applyAlignment="0" applyProtection="0"/>
    <xf numFmtId="0" fontId="27" fillId="7" borderId="101" applyNumberFormat="0" applyAlignment="0" applyProtection="0"/>
    <xf numFmtId="0" fontId="19" fillId="23" borderId="103" applyNumberFormat="0" applyFont="0" applyAlignment="0" applyProtection="0"/>
    <xf numFmtId="0" fontId="40" fillId="0" borderId="105" applyNumberFormat="0" applyFill="0" applyAlignment="0" applyProtection="0"/>
    <xf numFmtId="0" fontId="19" fillId="23" borderId="103" applyNumberFormat="0" applyFont="0" applyAlignment="0" applyProtection="0"/>
    <xf numFmtId="0" fontId="31" fillId="20" borderId="104" applyNumberFormat="0" applyAlignment="0" applyProtection="0"/>
    <xf numFmtId="0" fontId="18" fillId="0" borderId="0"/>
    <xf numFmtId="0" fontId="119" fillId="0" borderId="51" applyNumberFormat="0" applyFill="0">
      <alignment horizontal="centerContinuous" vertical="top"/>
    </xf>
    <xf numFmtId="0" fontId="13" fillId="0" borderId="0"/>
    <xf numFmtId="0" fontId="13" fillId="23" borderId="103" applyNumberFormat="0" applyFont="0" applyAlignment="0" applyProtection="0"/>
    <xf numFmtId="0" fontId="13" fillId="0" borderId="0"/>
    <xf numFmtId="0" fontId="13"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103" applyNumberFormat="0" applyFont="0" applyAlignment="0" applyProtection="0"/>
    <xf numFmtId="0" fontId="13" fillId="23" borderId="103" applyNumberFormat="0" applyFont="0" applyAlignment="0" applyProtection="0"/>
    <xf numFmtId="0" fontId="13" fillId="0" borderId="0"/>
    <xf numFmtId="0" fontId="89" fillId="60" borderId="99" applyNumberFormat="0" applyAlignment="0">
      <alignment horizontal="center"/>
    </xf>
    <xf numFmtId="0" fontId="7" fillId="0" borderId="0"/>
    <xf numFmtId="0" fontId="7" fillId="0" borderId="0"/>
    <xf numFmtId="0" fontId="7" fillId="0" borderId="0"/>
    <xf numFmtId="0" fontId="7" fillId="0" borderId="0"/>
    <xf numFmtId="0" fontId="13" fillId="23" borderId="10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3" fillId="0" borderId="0"/>
    <xf numFmtId="0" fontId="13" fillId="23" borderId="103" applyNumberFormat="0" applyFont="0" applyAlignment="0" applyProtection="0"/>
    <xf numFmtId="0" fontId="13" fillId="23" borderId="103" applyNumberFormat="0" applyFont="0" applyAlignment="0" applyProtection="0"/>
    <xf numFmtId="0" fontId="13" fillId="23" borderId="103" applyNumberFormat="0" applyFont="0" applyAlignment="0" applyProtection="0"/>
    <xf numFmtId="0" fontId="13"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43"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3"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3"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114" fillId="20" borderId="101" applyNumberFormat="0" applyAlignment="0" applyProtection="0"/>
    <xf numFmtId="0" fontId="121" fillId="7" borderId="101" applyNumberFormat="0" applyAlignment="0" applyProtection="0"/>
    <xf numFmtId="0" fontId="7" fillId="0" borderId="0"/>
    <xf numFmtId="0" fontId="7" fillId="0" borderId="0"/>
    <xf numFmtId="0" fontId="7" fillId="0" borderId="0"/>
    <xf numFmtId="0" fontId="7" fillId="0" borderId="0"/>
    <xf numFmtId="0" fontId="13" fillId="23" borderId="103" applyNumberFormat="0" applyFont="0" applyAlignment="0" applyProtection="0"/>
    <xf numFmtId="0" fontId="125" fillId="20" borderId="104" applyNumberFormat="0" applyAlignment="0" applyProtection="0"/>
    <xf numFmtId="0" fontId="127" fillId="0" borderId="105"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23" borderId="103" applyNumberFormat="0" applyFont="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13" fillId="0" borderId="0"/>
    <xf numFmtId="0" fontId="7" fillId="0" borderId="0"/>
    <xf numFmtId="0" fontId="7" fillId="0" borderId="0"/>
    <xf numFmtId="9" fontId="7" fillId="0" borderId="0" applyFont="0" applyFill="0" applyBorder="0" applyAlignment="0" applyProtection="0"/>
    <xf numFmtId="0" fontId="13" fillId="0" borderId="0"/>
    <xf numFmtId="0" fontId="19" fillId="23" borderId="103" applyNumberFormat="0" applyFont="0" applyAlignment="0" applyProtection="0"/>
    <xf numFmtId="0" fontId="19" fillId="23" borderId="103" applyNumberFormat="0" applyFont="0" applyAlignment="0" applyProtection="0"/>
    <xf numFmtId="0" fontId="7" fillId="0" borderId="0"/>
    <xf numFmtId="0" fontId="7" fillId="0" borderId="0"/>
    <xf numFmtId="0" fontId="7" fillId="0" borderId="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7" fillId="0" borderId="0"/>
    <xf numFmtId="0" fontId="7" fillId="0" borderId="0"/>
    <xf numFmtId="0" fontId="7" fillId="0" borderId="0"/>
    <xf numFmtId="0" fontId="7" fillId="0" borderId="0"/>
    <xf numFmtId="0" fontId="13" fillId="0" borderId="0"/>
    <xf numFmtId="0" fontId="7" fillId="0" borderId="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0" fontId="19" fillId="23" borderId="103"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23" borderId="103" applyNumberFormat="0" applyFont="0" applyAlignment="0" applyProtection="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23" borderId="103" applyNumberFormat="0" applyFont="0" applyAlignment="0" applyProtection="0"/>
    <xf numFmtId="0" fontId="13" fillId="23" borderId="103" applyNumberFormat="0" applyFont="0" applyAlignment="0" applyProtection="0"/>
    <xf numFmtId="0" fontId="13" fillId="23" borderId="103" applyNumberFormat="0" applyFont="0" applyAlignment="0" applyProtection="0"/>
    <xf numFmtId="0" fontId="13" fillId="23" borderId="103" applyNumberFormat="0" applyFont="0" applyAlignment="0" applyProtection="0"/>
    <xf numFmtId="0" fontId="13" fillId="23" borderId="103" applyNumberFormat="0" applyFont="0" applyAlignment="0" applyProtection="0"/>
    <xf numFmtId="0" fontId="13" fillId="23" borderId="103" applyNumberFormat="0" applyFont="0" applyAlignment="0" applyProtection="0"/>
    <xf numFmtId="0" fontId="13" fillId="23" borderId="103" applyNumberFormat="0" applyFont="0" applyAlignment="0" applyProtection="0"/>
    <xf numFmtId="0" fontId="13" fillId="23" borderId="103" applyNumberFormat="0" applyFont="0" applyAlignment="0" applyProtection="0"/>
    <xf numFmtId="0" fontId="13" fillId="0" borderId="0"/>
    <xf numFmtId="0" fontId="13" fillId="0" borderId="0"/>
    <xf numFmtId="0" fontId="13" fillId="0" borderId="0"/>
    <xf numFmtId="39" fontId="12" fillId="0" borderId="0"/>
    <xf numFmtId="0" fontId="11" fillId="0" borderId="0"/>
    <xf numFmtId="0" fontId="13" fillId="0" borderId="0"/>
    <xf numFmtId="5" fontId="163" fillId="0" borderId="0"/>
    <xf numFmtId="5" fontId="163" fillId="0" borderId="0"/>
    <xf numFmtId="182" fontId="73" fillId="0" borderId="0" applyFont="0" applyFill="0" applyBorder="0" applyAlignment="0" applyProtection="0"/>
    <xf numFmtId="0" fontId="164" fillId="0" borderId="0"/>
    <xf numFmtId="0" fontId="6" fillId="0" borderId="0"/>
    <xf numFmtId="0" fontId="5" fillId="0" borderId="0"/>
    <xf numFmtId="9" fontId="5" fillId="0" borderId="0" applyFont="0" applyFill="0" applyBorder="0" applyAlignment="0" applyProtection="0"/>
    <xf numFmtId="0" fontId="4" fillId="0" borderId="0"/>
    <xf numFmtId="0" fontId="166" fillId="0" borderId="0"/>
    <xf numFmtId="0" fontId="166" fillId="0" borderId="0"/>
    <xf numFmtId="0" fontId="13" fillId="0" borderId="0">
      <alignment vertical="top"/>
    </xf>
    <xf numFmtId="4" fontId="13" fillId="72" borderId="0" applyFont="0" applyFill="0" applyBorder="0" applyAlignment="0" applyProtection="0"/>
    <xf numFmtId="0" fontId="3" fillId="0" borderId="0"/>
    <xf numFmtId="0" fontId="169" fillId="0" borderId="0"/>
    <xf numFmtId="0" fontId="3" fillId="0" borderId="0"/>
    <xf numFmtId="0" fontId="13" fillId="0" borderId="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81" fillId="52" borderId="25" applyNumberFormat="0" applyAlignment="0" applyProtection="0"/>
  </cellStyleXfs>
  <cellXfs count="429">
    <xf numFmtId="39" fontId="0" fillId="0" borderId="0" xfId="0"/>
    <xf numFmtId="39" fontId="18" fillId="0" borderId="0" xfId="0" applyFont="1" applyFill="1"/>
    <xf numFmtId="39" fontId="80" fillId="0" borderId="0" xfId="0" applyFont="1"/>
    <xf numFmtId="39" fontId="0" fillId="0" borderId="21" xfId="0" applyBorder="1"/>
    <xf numFmtId="39" fontId="80" fillId="0" borderId="0" xfId="0" applyFont="1" applyBorder="1"/>
    <xf numFmtId="39" fontId="80" fillId="0" borderId="21" xfId="0" applyFont="1" applyBorder="1"/>
    <xf numFmtId="39" fontId="0" fillId="0" borderId="0" xfId="0" applyBorder="1"/>
    <xf numFmtId="39" fontId="0" fillId="0" borderId="0" xfId="0"/>
    <xf numFmtId="39" fontId="0" fillId="55" borderId="0" xfId="0" applyFill="1"/>
    <xf numFmtId="37" fontId="80" fillId="0" borderId="0" xfId="0" applyNumberFormat="1" applyFont="1"/>
    <xf numFmtId="168" fontId="80" fillId="0" borderId="0" xfId="0" applyNumberFormat="1" applyFont="1"/>
    <xf numFmtId="39" fontId="80" fillId="0" borderId="0" xfId="0" applyFont="1" applyAlignment="1">
      <alignment horizontal="right"/>
    </xf>
    <xf numFmtId="39" fontId="80" fillId="0" borderId="0" xfId="0" applyFont="1" applyBorder="1" applyAlignment="1">
      <alignment horizontal="center"/>
    </xf>
    <xf numFmtId="39" fontId="161" fillId="0" borderId="0" xfId="0" applyFont="1"/>
    <xf numFmtId="39" fontId="0" fillId="55" borderId="0" xfId="0" applyFill="1" applyBorder="1"/>
    <xf numFmtId="39" fontId="80" fillId="55" borderId="0" xfId="0" applyFont="1" applyFill="1" applyBorder="1"/>
    <xf numFmtId="39" fontId="80" fillId="55" borderId="0" xfId="0" applyFont="1" applyFill="1"/>
    <xf numFmtId="39" fontId="80" fillId="55" borderId="21" xfId="0" applyFont="1" applyFill="1" applyBorder="1"/>
    <xf numFmtId="39" fontId="161" fillId="0" borderId="21" xfId="0" applyFont="1" applyBorder="1" applyAlignment="1">
      <alignment horizontal="center"/>
    </xf>
    <xf numFmtId="192" fontId="80" fillId="0" borderId="0" xfId="0" applyNumberFormat="1" applyFont="1" applyAlignment="1">
      <alignment horizontal="center"/>
    </xf>
    <xf numFmtId="37" fontId="80" fillId="0" borderId="0" xfId="0" applyNumberFormat="1" applyFont="1" applyAlignment="1">
      <alignment horizontal="center"/>
    </xf>
    <xf numFmtId="0" fontId="13" fillId="0" borderId="0" xfId="6643"/>
    <xf numFmtId="191" fontId="80" fillId="0" borderId="0" xfId="0" applyNumberFormat="1" applyFont="1"/>
    <xf numFmtId="168" fontId="80" fillId="0" borderId="0" xfId="0" applyNumberFormat="1" applyFont="1" applyAlignment="1">
      <alignment horizontal="center"/>
    </xf>
    <xf numFmtId="39" fontId="161" fillId="0" borderId="21" xfId="0" applyFont="1" applyFill="1" applyBorder="1" applyAlignment="1">
      <alignment horizontal="center"/>
    </xf>
    <xf numFmtId="1" fontId="80" fillId="0" borderId="0" xfId="0" applyNumberFormat="1" applyFont="1" applyAlignment="1">
      <alignment horizontal="center"/>
    </xf>
    <xf numFmtId="37" fontId="80" fillId="82" borderId="0" xfId="0" applyNumberFormat="1" applyFont="1" applyFill="1" applyAlignment="1">
      <alignment horizontal="center"/>
    </xf>
    <xf numFmtId="39" fontId="80" fillId="0" borderId="0" xfId="0" applyFont="1" applyAlignment="1">
      <alignment horizontal="center"/>
    </xf>
    <xf numFmtId="193" fontId="18" fillId="0" borderId="0" xfId="12059" applyNumberFormat="1" applyFont="1"/>
    <xf numFmtId="39" fontId="161" fillId="0" borderId="21" xfId="0" applyFont="1" applyBorder="1"/>
    <xf numFmtId="0" fontId="80" fillId="0" borderId="21" xfId="12059" applyFont="1" applyBorder="1"/>
    <xf numFmtId="0" fontId="161" fillId="0" borderId="0" xfId="12059" applyFont="1" applyAlignment="1">
      <alignment horizontal="center"/>
    </xf>
    <xf numFmtId="191" fontId="80" fillId="0" borderId="0" xfId="0" applyNumberFormat="1" applyFont="1" applyAlignment="1">
      <alignment horizontal="center"/>
    </xf>
    <xf numFmtId="193" fontId="41" fillId="0" borderId="21" xfId="12059" applyNumberFormat="1" applyFont="1" applyFill="1" applyBorder="1" applyAlignment="1">
      <alignment horizontal="center"/>
    </xf>
    <xf numFmtId="192" fontId="41" fillId="0" borderId="0" xfId="12059" applyNumberFormat="1" applyFont="1" applyAlignment="1">
      <alignment horizontal="center"/>
    </xf>
    <xf numFmtId="194" fontId="18" fillId="0" borderId="0" xfId="12059" applyNumberFormat="1" applyFont="1" applyAlignment="1">
      <alignment horizontal="center"/>
    </xf>
    <xf numFmtId="192" fontId="80" fillId="0" borderId="21" xfId="0" applyNumberFormat="1" applyFont="1" applyBorder="1" applyAlignment="1">
      <alignment horizontal="center"/>
    </xf>
    <xf numFmtId="39" fontId="80" fillId="0" borderId="0" xfId="0" applyNumberFormat="1" applyFont="1" applyAlignment="1">
      <alignment horizontal="center"/>
    </xf>
    <xf numFmtId="39" fontId="80" fillId="0" borderId="0" xfId="0" applyFont="1" applyAlignment="1">
      <alignment horizontal="left"/>
    </xf>
    <xf numFmtId="0" fontId="161" fillId="0" borderId="106" xfId="6643" applyFont="1" applyBorder="1"/>
    <xf numFmtId="0" fontId="80" fillId="0" borderId="0" xfId="6643" applyFont="1"/>
    <xf numFmtId="0" fontId="80" fillId="0" borderId="106" xfId="6643" applyFont="1" applyBorder="1"/>
    <xf numFmtId="0" fontId="80" fillId="0" borderId="21" xfId="6643" applyFont="1" applyBorder="1" applyAlignment="1">
      <alignment horizontal="center"/>
    </xf>
    <xf numFmtId="2" fontId="80" fillId="0" borderId="0" xfId="6643" applyNumberFormat="1" applyFont="1"/>
    <xf numFmtId="187" fontId="80" fillId="0" borderId="0" xfId="6643" applyNumberFormat="1" applyFont="1" applyAlignment="1">
      <alignment horizontal="center"/>
    </xf>
    <xf numFmtId="188" fontId="80" fillId="0" borderId="0" xfId="6643" applyNumberFormat="1" applyFont="1" applyAlignment="1">
      <alignment horizontal="center"/>
    </xf>
    <xf numFmtId="0" fontId="80" fillId="0" borderId="0" xfId="6643" applyFont="1" applyBorder="1" applyAlignment="1"/>
    <xf numFmtId="0" fontId="80" fillId="0" borderId="0" xfId="6643" applyFont="1" applyAlignment="1">
      <alignment horizontal="center"/>
    </xf>
    <xf numFmtId="189" fontId="80" fillId="0" borderId="0" xfId="6643" applyNumberFormat="1" applyFont="1" applyAlignment="1">
      <alignment horizontal="center"/>
    </xf>
    <xf numFmtId="0" fontId="80" fillId="0" borderId="0" xfId="6643" applyFont="1" applyBorder="1"/>
    <xf numFmtId="2" fontId="80" fillId="0" borderId="0" xfId="6643" applyNumberFormat="1" applyFont="1" applyAlignment="1">
      <alignment horizontal="center"/>
    </xf>
    <xf numFmtId="0" fontId="161" fillId="0" borderId="0" xfId="6643" applyFont="1" applyBorder="1" applyAlignment="1"/>
    <xf numFmtId="0" fontId="80" fillId="0" borderId="0" xfId="6643" applyNumberFormat="1" applyFont="1" applyFill="1" applyBorder="1" applyAlignment="1" applyProtection="1">
      <alignment horizontal="left"/>
    </xf>
    <xf numFmtId="0" fontId="80" fillId="0" borderId="0" xfId="6643" applyNumberFormat="1" applyFont="1" applyFill="1" applyBorder="1" applyAlignment="1" applyProtection="1">
      <alignment horizontal="center"/>
    </xf>
    <xf numFmtId="190" fontId="80" fillId="0" borderId="0" xfId="6643" applyNumberFormat="1" applyFont="1" applyFill="1" applyBorder="1" applyAlignment="1" applyProtection="1"/>
    <xf numFmtId="2" fontId="80" fillId="0" borderId="0" xfId="6643" applyNumberFormat="1" applyFont="1" applyFill="1" applyBorder="1" applyAlignment="1" applyProtection="1">
      <alignment horizontal="center"/>
    </xf>
    <xf numFmtId="10" fontId="80" fillId="0" borderId="0" xfId="2584" applyNumberFormat="1" applyFont="1" applyAlignment="1">
      <alignment horizontal="center"/>
    </xf>
    <xf numFmtId="10" fontId="80" fillId="0" borderId="0" xfId="6643" applyNumberFormat="1" applyFont="1" applyAlignment="1">
      <alignment horizontal="center"/>
    </xf>
    <xf numFmtId="0" fontId="80" fillId="0" borderId="0" xfId="6643" applyFont="1" applyBorder="1" applyAlignment="1">
      <alignment horizontal="left"/>
    </xf>
    <xf numFmtId="187" fontId="80" fillId="0" borderId="0" xfId="6643" applyNumberFormat="1" applyFont="1" applyBorder="1" applyAlignment="1">
      <alignment horizontal="center"/>
    </xf>
    <xf numFmtId="164" fontId="80" fillId="0" borderId="0" xfId="0" applyNumberFormat="1" applyFont="1" applyAlignment="1">
      <alignment horizontal="center"/>
    </xf>
    <xf numFmtId="10" fontId="80" fillId="0" borderId="0" xfId="2584" applyNumberFormat="1" applyFont="1" applyBorder="1" applyAlignment="1">
      <alignment horizontal="center"/>
    </xf>
    <xf numFmtId="0" fontId="80" fillId="0" borderId="0" xfId="6643" applyFont="1" applyAlignment="1">
      <alignment horizontal="right"/>
    </xf>
    <xf numFmtId="0" fontId="161" fillId="0" borderId="0" xfId="6643" applyFont="1" applyAlignment="1">
      <alignment horizontal="right" wrapText="1"/>
    </xf>
    <xf numFmtId="0" fontId="80" fillId="0" borderId="50" xfId="6643" applyFont="1" applyBorder="1"/>
    <xf numFmtId="189" fontId="80" fillId="0" borderId="21" xfId="6643" applyNumberFormat="1" applyFont="1" applyBorder="1" applyAlignment="1">
      <alignment horizontal="center"/>
    </xf>
    <xf numFmtId="39" fontId="80" fillId="82" borderId="0" xfId="0" applyFont="1" applyFill="1"/>
    <xf numFmtId="0" fontId="80" fillId="82" borderId="21" xfId="12059" applyFont="1" applyFill="1" applyBorder="1"/>
    <xf numFmtId="0" fontId="161" fillId="82" borderId="21" xfId="12059" applyFont="1" applyFill="1" applyBorder="1" applyAlignment="1">
      <alignment horizontal="center"/>
    </xf>
    <xf numFmtId="39" fontId="161" fillId="82" borderId="21" xfId="0" applyFont="1" applyFill="1" applyBorder="1" applyAlignment="1">
      <alignment horizontal="center"/>
    </xf>
    <xf numFmtId="0" fontId="161" fillId="82" borderId="0" xfId="12059" applyFont="1" applyFill="1" applyAlignment="1">
      <alignment horizontal="center"/>
    </xf>
    <xf numFmtId="189" fontId="80" fillId="82" borderId="0" xfId="12059" applyNumberFormat="1" applyFont="1" applyFill="1" applyAlignment="1">
      <alignment horizontal="center"/>
    </xf>
    <xf numFmtId="191" fontId="80" fillId="82" borderId="0" xfId="0" applyNumberFormat="1" applyFont="1" applyFill="1" applyAlignment="1">
      <alignment horizontal="center"/>
    </xf>
    <xf numFmtId="191" fontId="80" fillId="82" borderId="0" xfId="0" applyNumberFormat="1" applyFont="1" applyFill="1"/>
    <xf numFmtId="39" fontId="80" fillId="82" borderId="0" xfId="0" applyFont="1" applyFill="1" applyAlignment="1">
      <alignment horizontal="left"/>
    </xf>
    <xf numFmtId="39" fontId="80" fillId="0" borderId="0" xfId="0" applyFont="1" applyFill="1"/>
    <xf numFmtId="39" fontId="161" fillId="0" borderId="0" xfId="0" applyFont="1" applyBorder="1" applyAlignment="1">
      <alignment horizontal="center"/>
    </xf>
    <xf numFmtId="39" fontId="161" fillId="0" borderId="0" xfId="0" applyFont="1" applyBorder="1" applyAlignment="1"/>
    <xf numFmtId="39" fontId="161" fillId="0" borderId="0" xfId="0" applyFont="1" applyAlignment="1"/>
    <xf numFmtId="39" fontId="80" fillId="0" borderId="106" xfId="0" applyNumberFormat="1" applyFont="1" applyBorder="1" applyAlignment="1">
      <alignment horizontal="center"/>
    </xf>
    <xf numFmtId="39" fontId="161" fillId="0" borderId="0" xfId="0" applyFont="1" applyAlignment="1">
      <alignment horizontal="left"/>
    </xf>
    <xf numFmtId="39" fontId="161" fillId="0" borderId="21" xfId="0" applyFont="1" applyBorder="1" applyAlignment="1">
      <alignment horizontal="center"/>
    </xf>
    <xf numFmtId="192" fontId="80" fillId="0" borderId="0" xfId="0" quotePrefix="1" applyNumberFormat="1" applyFont="1" applyAlignment="1">
      <alignment horizontal="center"/>
    </xf>
    <xf numFmtId="37" fontId="80" fillId="0" borderId="21" xfId="0" applyNumberFormat="1" applyFont="1" applyBorder="1" applyAlignment="1">
      <alignment horizontal="center"/>
    </xf>
    <xf numFmtId="37" fontId="80" fillId="0" borderId="0" xfId="0" applyNumberFormat="1" applyFont="1" applyFill="1" applyAlignment="1">
      <alignment horizontal="center"/>
    </xf>
    <xf numFmtId="192" fontId="80" fillId="0" borderId="0" xfId="0" applyNumberFormat="1" applyFont="1"/>
    <xf numFmtId="193" fontId="80" fillId="82" borderId="0" xfId="12059" applyNumberFormat="1" applyFont="1" applyFill="1"/>
    <xf numFmtId="193" fontId="161" fillId="82" borderId="21" xfId="12059" applyNumberFormat="1" applyFont="1" applyFill="1" applyBorder="1" applyAlignment="1">
      <alignment horizontal="center"/>
    </xf>
    <xf numFmtId="192" fontId="161" fillId="82" borderId="0" xfId="12059" applyNumberFormat="1" applyFont="1" applyFill="1" applyAlignment="1">
      <alignment horizontal="center"/>
    </xf>
    <xf numFmtId="194" fontId="80" fillId="82" borderId="0" xfId="12059" applyNumberFormat="1" applyFont="1" applyFill="1" applyAlignment="1">
      <alignment horizontal="center"/>
    </xf>
    <xf numFmtId="39" fontId="161" fillId="0" borderId="0" xfId="0" applyFont="1" applyFill="1" applyBorder="1"/>
    <xf numFmtId="168" fontId="80" fillId="0" borderId="0" xfId="0" applyNumberFormat="1" applyFont="1" applyBorder="1" applyAlignment="1">
      <alignment horizontal="center"/>
    </xf>
    <xf numFmtId="39" fontId="161" fillId="0" borderId="0" xfId="0" applyFont="1" applyFill="1" applyBorder="1" applyAlignment="1"/>
    <xf numFmtId="39" fontId="161" fillId="0" borderId="0" xfId="0" applyFont="1" applyBorder="1"/>
    <xf numFmtId="0" fontId="80" fillId="0" borderId="0" xfId="6643" applyFont="1" applyBorder="1" applyAlignment="1">
      <alignment horizontal="center" wrapText="1"/>
    </xf>
    <xf numFmtId="37" fontId="80" fillId="0" borderId="0" xfId="0" applyNumberFormat="1" applyFont="1" applyAlignment="1">
      <alignment horizontal="center"/>
    </xf>
    <xf numFmtId="39" fontId="161" fillId="0" borderId="21" xfId="0" applyFont="1" applyBorder="1" applyAlignment="1">
      <alignment horizontal="center"/>
    </xf>
    <xf numFmtId="191" fontId="80" fillId="0" borderId="0" xfId="0" applyNumberFormat="1" applyFont="1" applyBorder="1" applyAlignment="1">
      <alignment horizontal="center"/>
    </xf>
    <xf numFmtId="37" fontId="161" fillId="0" borderId="0" xfId="0" applyNumberFormat="1" applyFont="1" applyAlignment="1">
      <alignment horizontal="left"/>
    </xf>
    <xf numFmtId="0" fontId="80" fillId="0" borderId="0" xfId="6643" applyFont="1" applyBorder="1" applyAlignment="1">
      <alignment horizontal="center"/>
    </xf>
    <xf numFmtId="10" fontId="80" fillId="0" borderId="0" xfId="6643" applyNumberFormat="1" applyFont="1" applyAlignment="1">
      <alignment horizontal="center" vertical="top"/>
    </xf>
    <xf numFmtId="37" fontId="161" fillId="0" borderId="14" xfId="0" applyNumberFormat="1" applyFont="1" applyBorder="1" applyAlignment="1">
      <alignment horizontal="center"/>
    </xf>
    <xf numFmtId="39" fontId="170" fillId="0" borderId="21" xfId="0" applyFont="1" applyBorder="1"/>
    <xf numFmtId="192" fontId="161" fillId="0" borderId="14" xfId="0" quotePrefix="1" applyNumberFormat="1" applyFont="1" applyBorder="1" applyAlignment="1">
      <alignment horizontal="center"/>
    </xf>
    <xf numFmtId="39" fontId="0" fillId="0" borderId="108" xfId="0" applyBorder="1"/>
    <xf numFmtId="39" fontId="80" fillId="0" borderId="108" xfId="0" applyFont="1" applyBorder="1"/>
    <xf numFmtId="39" fontId="161" fillId="0" borderId="0" xfId="0" applyFont="1" applyBorder="1" applyAlignment="1">
      <alignment horizontal="left"/>
    </xf>
    <xf numFmtId="39" fontId="80" fillId="0" borderId="0" xfId="0" applyFont="1" applyBorder="1" applyAlignment="1">
      <alignment horizontal="left"/>
    </xf>
    <xf numFmtId="4" fontId="80" fillId="0" borderId="0" xfId="2584" applyNumberFormat="1" applyFont="1" applyBorder="1" applyAlignment="1">
      <alignment horizontal="center"/>
    </xf>
    <xf numFmtId="169" fontId="80" fillId="0" borderId="0" xfId="2584" applyNumberFormat="1" applyFont="1" applyBorder="1" applyAlignment="1">
      <alignment horizontal="center"/>
    </xf>
    <xf numFmtId="39" fontId="161" fillId="55" borderId="0" xfId="0" applyFont="1" applyFill="1" applyAlignment="1">
      <alignment horizontal="center" wrapText="1"/>
    </xf>
    <xf numFmtId="39" fontId="161" fillId="55" borderId="0" xfId="0" applyFont="1" applyFill="1" applyBorder="1" applyAlignment="1">
      <alignment horizontal="center"/>
    </xf>
    <xf numFmtId="39" fontId="161" fillId="55" borderId="0" xfId="0" applyFont="1" applyFill="1"/>
    <xf numFmtId="39" fontId="80" fillId="55" borderId="0" xfId="0" applyFont="1" applyFill="1" applyAlignment="1">
      <alignment horizontal="center"/>
    </xf>
    <xf numFmtId="39" fontId="80" fillId="55" borderId="21" xfId="0" applyFont="1" applyFill="1" applyBorder="1" applyAlignment="1">
      <alignment horizontal="left"/>
    </xf>
    <xf numFmtId="39" fontId="161" fillId="55" borderId="106" xfId="0" applyFont="1" applyFill="1" applyBorder="1" applyAlignment="1">
      <alignment horizontal="center"/>
    </xf>
    <xf numFmtId="39" fontId="161" fillId="55" borderId="0" xfId="0" applyFont="1" applyFill="1" applyBorder="1" applyAlignment="1"/>
    <xf numFmtId="165" fontId="161" fillId="55" borderId="106" xfId="0" applyNumberFormat="1" applyFont="1" applyFill="1" applyBorder="1" applyAlignment="1">
      <alignment horizontal="center"/>
    </xf>
    <xf numFmtId="165" fontId="161" fillId="55" borderId="0" xfId="0" applyNumberFormat="1" applyFont="1" applyFill="1" applyBorder="1" applyAlignment="1">
      <alignment horizontal="center"/>
    </xf>
    <xf numFmtId="39" fontId="161" fillId="55" borderId="0" xfId="0" applyFont="1" applyFill="1" applyBorder="1"/>
    <xf numFmtId="2" fontId="80" fillId="0" borderId="0" xfId="0" applyNumberFormat="1" applyFont="1" applyAlignment="1">
      <alignment horizontal="center"/>
    </xf>
    <xf numFmtId="39" fontId="80" fillId="0" borderId="0" xfId="0" quotePrefix="1" applyFont="1"/>
    <xf numFmtId="188" fontId="80" fillId="0" borderId="0" xfId="0" applyNumberFormat="1" applyFont="1" applyAlignment="1">
      <alignment horizontal="center"/>
    </xf>
    <xf numFmtId="187" fontId="80" fillId="0" borderId="0" xfId="0" applyNumberFormat="1" applyFont="1" applyAlignment="1">
      <alignment horizontal="center"/>
    </xf>
    <xf numFmtId="1" fontId="161" fillId="0" borderId="0" xfId="0" applyNumberFormat="1" applyFont="1" applyAlignment="1">
      <alignment horizontal="center"/>
    </xf>
    <xf numFmtId="39" fontId="161" fillId="0" borderId="114" xfId="0" applyFont="1" applyBorder="1" applyAlignment="1">
      <alignment horizontal="center"/>
    </xf>
    <xf numFmtId="168" fontId="161" fillId="0" borderId="114" xfId="0" applyNumberFormat="1" applyFont="1" applyBorder="1" applyAlignment="1">
      <alignment horizontal="center"/>
    </xf>
    <xf numFmtId="39" fontId="168" fillId="0" borderId="0" xfId="0" applyFont="1" applyBorder="1"/>
    <xf numFmtId="1" fontId="161" fillId="0" borderId="0" xfId="0" applyNumberFormat="1" applyFont="1" applyAlignment="1">
      <alignment horizontal="right"/>
    </xf>
    <xf numFmtId="1" fontId="161" fillId="0" borderId="0" xfId="0" quotePrefix="1" applyNumberFormat="1" applyFont="1" applyAlignment="1">
      <alignment horizontal="center"/>
    </xf>
    <xf numFmtId="39" fontId="80" fillId="55" borderId="34" xfId="0" applyFont="1" applyFill="1" applyBorder="1"/>
    <xf numFmtId="39" fontId="80" fillId="55" borderId="0" xfId="0" applyFont="1" applyFill="1" applyBorder="1" applyAlignment="1">
      <alignment horizontal="center"/>
    </xf>
    <xf numFmtId="39" fontId="80" fillId="55" borderId="0" xfId="0" applyNumberFormat="1" applyFont="1" applyFill="1" applyBorder="1" applyAlignment="1">
      <alignment horizontal="center"/>
    </xf>
    <xf numFmtId="39" fontId="80" fillId="55" borderId="23" xfId="0" applyFont="1" applyFill="1" applyBorder="1" applyAlignment="1">
      <alignment horizontal="center"/>
    </xf>
    <xf numFmtId="10" fontId="80" fillId="55" borderId="0" xfId="2584" applyNumberFormat="1" applyFont="1" applyFill="1" applyBorder="1" applyAlignment="1">
      <alignment horizontal="center"/>
    </xf>
    <xf numFmtId="39" fontId="80" fillId="55" borderId="23" xfId="0" applyFont="1" applyFill="1" applyBorder="1"/>
    <xf numFmtId="39" fontId="80" fillId="55" borderId="35" xfId="0" applyFont="1" applyFill="1" applyBorder="1"/>
    <xf numFmtId="39" fontId="80" fillId="55" borderId="36" xfId="0" applyFont="1" applyFill="1" applyBorder="1" applyAlignment="1">
      <alignment horizontal="center"/>
    </xf>
    <xf numFmtId="191" fontId="80" fillId="55" borderId="0" xfId="0" applyNumberFormat="1" applyFont="1" applyFill="1" applyBorder="1" applyAlignment="1">
      <alignment horizontal="center"/>
    </xf>
    <xf numFmtId="39" fontId="0" fillId="55" borderId="0" xfId="0" applyFont="1" applyFill="1" applyBorder="1"/>
    <xf numFmtId="39" fontId="161" fillId="55" borderId="0" xfId="0" applyFont="1" applyFill="1" applyBorder="1" applyAlignment="1">
      <alignment horizontal="center" wrapText="1"/>
    </xf>
    <xf numFmtId="39" fontId="80" fillId="0" borderId="0" xfId="0" applyFont="1" applyAlignment="1">
      <alignment horizontal="left" wrapText="1"/>
    </xf>
    <xf numFmtId="39" fontId="161" fillId="0" borderId="21" xfId="0" applyFont="1" applyBorder="1" applyAlignment="1">
      <alignment horizontal="center"/>
    </xf>
    <xf numFmtId="37" fontId="80" fillId="0" borderId="0" xfId="0" applyNumberFormat="1" applyFont="1" applyAlignment="1">
      <alignment horizontal="center"/>
    </xf>
    <xf numFmtId="39" fontId="161" fillId="0" borderId="0" xfId="0" applyFont="1" applyBorder="1" applyAlignment="1">
      <alignment wrapText="1"/>
    </xf>
    <xf numFmtId="37" fontId="80" fillId="0" borderId="0" xfId="0" applyNumberFormat="1" applyFont="1" applyAlignment="1">
      <alignment horizontal="center"/>
    </xf>
    <xf numFmtId="37" fontId="80" fillId="0" borderId="0" xfId="0" applyNumberFormat="1" applyFont="1" applyBorder="1" applyAlignment="1">
      <alignment horizontal="center"/>
    </xf>
    <xf numFmtId="37" fontId="80" fillId="0" borderId="0" xfId="0" applyNumberFormat="1" applyFont="1" applyAlignment="1">
      <alignment horizontal="center"/>
    </xf>
    <xf numFmtId="37" fontId="80" fillId="0" borderId="0" xfId="0" applyNumberFormat="1" applyFont="1" applyBorder="1" applyAlignment="1">
      <alignment horizontal="center"/>
    </xf>
    <xf numFmtId="196" fontId="172" fillId="0" borderId="0" xfId="343" applyNumberFormat="1" applyFont="1" applyBorder="1" applyAlignment="1" applyProtection="1">
      <alignment horizontal="center"/>
    </xf>
    <xf numFmtId="39" fontId="18" fillId="0" borderId="0" xfId="0" applyFont="1"/>
    <xf numFmtId="15" fontId="173" fillId="0" borderId="0" xfId="0" applyNumberFormat="1" applyFont="1"/>
    <xf numFmtId="15" fontId="174" fillId="0" borderId="0" xfId="0" applyNumberFormat="1" applyFont="1"/>
    <xf numFmtId="39" fontId="46" fillId="0" borderId="113" xfId="0" applyFont="1" applyBorder="1" applyAlignment="1">
      <alignment horizontal="center" wrapText="1"/>
    </xf>
    <xf numFmtId="39" fontId="46" fillId="0" borderId="118" xfId="0" applyFont="1" applyBorder="1" applyAlignment="1">
      <alignment horizontal="center" wrapText="1"/>
    </xf>
    <xf numFmtId="39" fontId="18" fillId="0" borderId="13" xfId="0" applyFont="1" applyBorder="1"/>
    <xf numFmtId="39" fontId="167" fillId="0" borderId="13" xfId="0" applyFont="1" applyBorder="1" applyAlignment="1">
      <alignment vertical="center"/>
    </xf>
    <xf numFmtId="39" fontId="41" fillId="0" borderId="111" xfId="0" applyFont="1" applyBorder="1" applyAlignment="1">
      <alignment horizontal="center" vertical="center"/>
    </xf>
    <xf numFmtId="39" fontId="41" fillId="0" borderId="120" xfId="0" applyFont="1" applyBorder="1" applyAlignment="1">
      <alignment horizontal="center"/>
    </xf>
    <xf numFmtId="17" fontId="41" fillId="0" borderId="0" xfId="0" applyNumberFormat="1" applyFont="1" applyAlignment="1">
      <alignment horizontal="center"/>
    </xf>
    <xf numFmtId="17" fontId="41" fillId="0" borderId="16" xfId="0" applyNumberFormat="1" applyFont="1" applyBorder="1" applyAlignment="1">
      <alignment horizontal="center" vertical="center"/>
    </xf>
    <xf numFmtId="17" fontId="41" fillId="0" borderId="17" xfId="0" applyNumberFormat="1" applyFont="1" applyBorder="1" applyAlignment="1">
      <alignment horizontal="center"/>
    </xf>
    <xf numFmtId="17" fontId="175" fillId="0" borderId="49" xfId="0" applyNumberFormat="1" applyFont="1" applyBorder="1" applyAlignment="1">
      <alignment horizontal="center"/>
    </xf>
    <xf numFmtId="188" fontId="18" fillId="0" borderId="13" xfId="2636" applyNumberFormat="1" applyFont="1" applyBorder="1" applyAlignment="1">
      <alignment horizontal="center"/>
    </xf>
    <xf numFmtId="168" fontId="18" fillId="0" borderId="15" xfId="370" applyNumberFormat="1" applyFont="1" applyBorder="1" applyAlignment="1">
      <alignment horizontal="center"/>
    </xf>
    <xf numFmtId="188" fontId="176" fillId="0" borderId="0" xfId="0" applyNumberFormat="1" applyFont="1" applyAlignment="1">
      <alignment horizontal="center"/>
    </xf>
    <xf numFmtId="17" fontId="18" fillId="0" borderId="34" xfId="0" applyNumberFormat="1" applyFont="1" applyBorder="1" applyAlignment="1">
      <alignment horizontal="center"/>
    </xf>
    <xf numFmtId="188" fontId="18" fillId="0" borderId="0" xfId="0" applyNumberFormat="1" applyFont="1" applyAlignment="1">
      <alignment horizontal="center"/>
    </xf>
    <xf numFmtId="17" fontId="18" fillId="0" borderId="49" xfId="0" applyNumberFormat="1" applyFont="1" applyBorder="1" applyAlignment="1">
      <alignment horizontal="center"/>
    </xf>
    <xf numFmtId="188" fontId="18" fillId="0" borderId="50" xfId="0" applyNumberFormat="1" applyFont="1" applyBorder="1" applyAlignment="1">
      <alignment horizontal="center"/>
    </xf>
    <xf numFmtId="39" fontId="41" fillId="0" borderId="13" xfId="0" applyFont="1" applyBorder="1" applyAlignment="1">
      <alignment horizontal="center" vertical="center"/>
    </xf>
    <xf numFmtId="39" fontId="41" fillId="0" borderId="15" xfId="0" applyFont="1" applyBorder="1" applyAlignment="1">
      <alignment horizontal="center"/>
    </xf>
    <xf numFmtId="0" fontId="18" fillId="0" borderId="0" xfId="0" applyNumberFormat="1" applyFont="1" applyAlignment="1">
      <alignment horizontal="center"/>
    </xf>
    <xf numFmtId="39" fontId="18" fillId="0" borderId="13" xfId="0" applyFont="1" applyBorder="1" applyAlignment="1">
      <alignment horizontal="center"/>
    </xf>
    <xf numFmtId="188" fontId="18" fillId="0" borderId="15" xfId="2636" applyNumberFormat="1" applyFont="1" applyBorder="1" applyAlignment="1">
      <alignment horizontal="center"/>
    </xf>
    <xf numFmtId="0" fontId="18" fillId="0" borderId="0" xfId="370" applyNumberFormat="1" applyFont="1" applyAlignment="1">
      <alignment horizontal="left"/>
    </xf>
    <xf numFmtId="0" fontId="18" fillId="0" borderId="0" xfId="370" applyNumberFormat="1" applyFont="1" applyFill="1" applyAlignment="1">
      <alignment horizontal="left"/>
    </xf>
    <xf numFmtId="0" fontId="18" fillId="0" borderId="0" xfId="0" applyNumberFormat="1" applyFont="1"/>
    <xf numFmtId="188" fontId="18" fillId="0" borderId="13" xfId="117" applyNumberFormat="1" applyFont="1" applyBorder="1" applyAlignment="1">
      <alignment horizontal="center"/>
    </xf>
    <xf numFmtId="188" fontId="18" fillId="0" borderId="0" xfId="12069" applyNumberFormat="1" applyFont="1" applyBorder="1" applyAlignment="1">
      <alignment horizontal="center"/>
    </xf>
    <xf numFmtId="188" fontId="18" fillId="0" borderId="0" xfId="370" applyNumberFormat="1" applyFont="1" applyAlignment="1">
      <alignment horizontal="center"/>
    </xf>
    <xf numFmtId="188" fontId="18" fillId="0" borderId="19" xfId="117" applyNumberFormat="1" applyFont="1" applyBorder="1" applyAlignment="1">
      <alignment horizontal="center"/>
    </xf>
    <xf numFmtId="168" fontId="18" fillId="0" borderId="18" xfId="370" applyNumberFormat="1" applyFont="1" applyBorder="1" applyAlignment="1">
      <alignment horizontal="center"/>
    </xf>
    <xf numFmtId="39" fontId="18" fillId="0" borderId="0" xfId="0" quotePrefix="1" applyFont="1" applyBorder="1" applyAlignment="1">
      <alignment horizontal="center"/>
    </xf>
    <xf numFmtId="188" fontId="18" fillId="0" borderId="0" xfId="117" applyNumberFormat="1" applyFont="1" applyBorder="1" applyAlignment="1">
      <alignment horizontal="center"/>
    </xf>
    <xf numFmtId="168" fontId="18" fillId="0" borderId="0" xfId="370" applyNumberFormat="1" applyFont="1" applyBorder="1" applyAlignment="1">
      <alignment horizontal="center"/>
    </xf>
    <xf numFmtId="0" fontId="18" fillId="0" borderId="0" xfId="370" applyNumberFormat="1" applyFont="1" applyAlignment="1">
      <alignment horizontal="center"/>
    </xf>
    <xf numFmtId="0" fontId="18" fillId="0" borderId="0" xfId="370" applyNumberFormat="1" applyFont="1" applyFill="1" applyAlignment="1">
      <alignment horizontal="center"/>
    </xf>
    <xf numFmtId="0" fontId="18" fillId="0" borderId="0" xfId="12069" applyNumberFormat="1" applyFont="1" applyFill="1" applyBorder="1" applyAlignment="1">
      <alignment horizontal="center"/>
    </xf>
    <xf numFmtId="39" fontId="167" fillId="0" borderId="0" xfId="0" quotePrefix="1" applyFont="1" applyAlignment="1">
      <alignment horizontal="left"/>
    </xf>
    <xf numFmtId="39" fontId="18" fillId="0" borderId="0" xfId="0" quotePrefix="1" applyFont="1" applyAlignment="1">
      <alignment horizontal="center"/>
    </xf>
    <xf numFmtId="39" fontId="171" fillId="0" borderId="0" xfId="0" quotePrefix="1" applyFont="1" applyFill="1" applyAlignment="1">
      <alignment wrapText="1"/>
    </xf>
    <xf numFmtId="197" fontId="171" fillId="0" borderId="0" xfId="0" applyNumberFormat="1" applyFont="1" applyAlignment="1">
      <alignment horizontal="left"/>
    </xf>
    <xf numFmtId="39" fontId="18" fillId="0" borderId="0" xfId="0" quotePrefix="1" applyFont="1"/>
    <xf numFmtId="39" fontId="18" fillId="0" borderId="0" xfId="0" applyFont="1" applyAlignment="1">
      <alignment horizontal="center"/>
    </xf>
    <xf numFmtId="39" fontId="171" fillId="0" borderId="0" xfId="0" applyFont="1"/>
    <xf numFmtId="188" fontId="18" fillId="0" borderId="0" xfId="0" quotePrefix="1" applyNumberFormat="1" applyFont="1" applyAlignment="1">
      <alignment horizontal="center"/>
    </xf>
    <xf numFmtId="39" fontId="46" fillId="0" borderId="0" xfId="0" applyFont="1" applyBorder="1" applyAlignment="1">
      <alignment vertical="top" wrapText="1"/>
    </xf>
    <xf numFmtId="1" fontId="18" fillId="0" borderId="13" xfId="0" quotePrefix="1" applyNumberFormat="1" applyFont="1" applyBorder="1" applyAlignment="1">
      <alignment horizontal="center"/>
    </xf>
    <xf numFmtId="1" fontId="18" fillId="0" borderId="13" xfId="0" applyNumberFormat="1" applyFont="1" applyBorder="1" applyAlignment="1">
      <alignment horizontal="center"/>
    </xf>
    <xf numFmtId="1" fontId="18" fillId="0" borderId="19" xfId="0" quotePrefix="1" applyNumberFormat="1" applyFont="1" applyBorder="1" applyAlignment="1">
      <alignment horizontal="center"/>
    </xf>
    <xf numFmtId="198" fontId="80" fillId="0" borderId="0" xfId="2584" applyNumberFormat="1" applyFont="1"/>
    <xf numFmtId="39" fontId="80" fillId="0" borderId="21" xfId="0" applyFont="1" applyBorder="1" applyAlignment="1">
      <alignment horizontal="center"/>
    </xf>
    <xf numFmtId="186" fontId="80" fillId="0" borderId="0" xfId="0" applyNumberFormat="1" applyFont="1" applyAlignment="1">
      <alignment horizontal="center"/>
    </xf>
    <xf numFmtId="37" fontId="80" fillId="0" borderId="0" xfId="0" applyNumberFormat="1" applyFont="1" applyAlignment="1">
      <alignment horizontal="center"/>
    </xf>
    <xf numFmtId="164" fontId="80" fillId="0" borderId="0" xfId="0" applyNumberFormat="1" applyFont="1" applyAlignment="1"/>
    <xf numFmtId="39" fontId="80" fillId="0" borderId="21" xfId="0" applyFont="1" applyBorder="1" applyAlignment="1"/>
    <xf numFmtId="194" fontId="80" fillId="0" borderId="0" xfId="12059" applyNumberFormat="1" applyFont="1" applyFill="1" applyAlignment="1">
      <alignment horizontal="center"/>
    </xf>
    <xf numFmtId="39" fontId="0" fillId="0" borderId="0" xfId="0" applyFill="1"/>
    <xf numFmtId="165" fontId="80" fillId="55" borderId="0" xfId="2637" applyNumberFormat="1" applyFont="1" applyFill="1" applyBorder="1" applyAlignment="1">
      <alignment horizontal="center"/>
    </xf>
    <xf numFmtId="39" fontId="161" fillId="0" borderId="21" xfId="0" applyFont="1" applyBorder="1" applyAlignment="1">
      <alignment horizontal="center"/>
    </xf>
    <xf numFmtId="37" fontId="80" fillId="0" borderId="0" xfId="0" applyNumberFormat="1" applyFont="1" applyAlignment="1">
      <alignment horizontal="center"/>
    </xf>
    <xf numFmtId="39" fontId="161" fillId="0" borderId="21" xfId="0" applyFont="1" applyBorder="1" applyAlignment="1">
      <alignment horizontal="center"/>
    </xf>
    <xf numFmtId="0" fontId="2" fillId="0" borderId="0" xfId="12070"/>
    <xf numFmtId="0" fontId="2" fillId="0" borderId="21" xfId="12070" applyBorder="1"/>
    <xf numFmtId="1" fontId="2" fillId="0" borderId="0" xfId="12070" applyNumberFormat="1" applyAlignment="1">
      <alignment horizontal="center"/>
    </xf>
    <xf numFmtId="1" fontId="2" fillId="0" borderId="21" xfId="12070" applyNumberFormat="1" applyBorder="1" applyAlignment="1">
      <alignment horizontal="center"/>
    </xf>
    <xf numFmtId="3" fontId="2" fillId="0" borderId="0" xfId="12070" applyNumberFormat="1"/>
    <xf numFmtId="0" fontId="2" fillId="0" borderId="21" xfId="12070" applyBorder="1" applyAlignment="1">
      <alignment horizontal="center"/>
    </xf>
    <xf numFmtId="1" fontId="79" fillId="0" borderId="0" xfId="12070" applyNumberFormat="1" applyFont="1" applyAlignment="1">
      <alignment horizontal="center"/>
    </xf>
    <xf numFmtId="3" fontId="2" fillId="0" borderId="0" xfId="12070" applyNumberFormat="1" applyAlignment="1">
      <alignment horizontal="center"/>
    </xf>
    <xf numFmtId="0" fontId="2" fillId="0" borderId="0" xfId="12070" applyAlignment="1">
      <alignment horizontal="center"/>
    </xf>
    <xf numFmtId="39" fontId="80" fillId="0" borderId="0" xfId="0" quotePrefix="1" applyFont="1" applyAlignment="1">
      <alignment horizontal="right"/>
    </xf>
    <xf numFmtId="39" fontId="81" fillId="55" borderId="0" xfId="0" applyFont="1" applyFill="1" applyAlignment="1">
      <alignment horizontal="center"/>
    </xf>
    <xf numFmtId="192" fontId="80" fillId="55" borderId="0" xfId="0" applyNumberFormat="1" applyFont="1" applyFill="1" applyAlignment="1">
      <alignment horizontal="center"/>
    </xf>
    <xf numFmtId="165" fontId="80" fillId="55" borderId="0" xfId="0" applyNumberFormat="1" applyFont="1" applyFill="1" applyAlignment="1">
      <alignment horizontal="center"/>
    </xf>
    <xf numFmtId="0" fontId="27" fillId="7" borderId="1" xfId="199" applyNumberFormat="1" applyAlignment="1">
      <alignment horizontal="centerContinuous"/>
    </xf>
    <xf numFmtId="37" fontId="80" fillId="82" borderId="0" xfId="0" applyNumberFormat="1" applyFont="1" applyFill="1"/>
    <xf numFmtId="39" fontId="177" fillId="84" borderId="123" xfId="0" applyFont="1" applyFill="1" applyBorder="1"/>
    <xf numFmtId="39" fontId="161" fillId="0" borderId="109" xfId="0" applyFont="1" applyBorder="1" applyAlignment="1">
      <alignment horizontal="centerContinuous"/>
    </xf>
    <xf numFmtId="192" fontId="41" fillId="0" borderId="21" xfId="12059" applyNumberFormat="1" applyFont="1" applyFill="1" applyBorder="1" applyAlignment="1">
      <alignment horizontal="center"/>
    </xf>
    <xf numFmtId="39" fontId="161" fillId="0" borderId="14" xfId="0" applyFont="1" applyBorder="1" applyAlignment="1"/>
    <xf numFmtId="39" fontId="161" fillId="0" borderId="14" xfId="0" applyFont="1" applyBorder="1" applyAlignment="1">
      <alignment horizontal="centerContinuous"/>
    </xf>
    <xf numFmtId="164" fontId="80" fillId="83" borderId="0" xfId="0" applyNumberFormat="1" applyFont="1" applyFill="1" applyAlignment="1">
      <alignment horizontal="center"/>
    </xf>
    <xf numFmtId="39" fontId="161" fillId="0" borderId="21" xfId="0" applyFont="1" applyBorder="1" applyAlignment="1"/>
    <xf numFmtId="39" fontId="161" fillId="0" borderId="21" xfId="0" applyFont="1" applyBorder="1" applyAlignment="1">
      <alignment horizontal="centerContinuous"/>
    </xf>
    <xf numFmtId="39" fontId="161" fillId="83" borderId="21" xfId="0" applyFont="1" applyFill="1" applyBorder="1" applyAlignment="1">
      <alignment horizontal="centerContinuous"/>
    </xf>
    <xf numFmtId="39" fontId="161" fillId="0" borderId="21" xfId="0" applyFont="1" applyBorder="1" applyAlignment="1">
      <alignment horizontal="left"/>
    </xf>
    <xf numFmtId="39" fontId="80" fillId="0" borderId="107" xfId="0" applyFont="1" applyBorder="1" applyAlignment="1"/>
    <xf numFmtId="39" fontId="161" fillId="0" borderId="107" xfId="0" applyFont="1" applyBorder="1" applyAlignment="1"/>
    <xf numFmtId="39" fontId="161" fillId="0" borderId="107" xfId="0" applyFont="1" applyBorder="1" applyAlignment="1">
      <alignment horizontal="center"/>
    </xf>
    <xf numFmtId="37" fontId="161" fillId="0" borderId="21" xfId="0" applyNumberFormat="1" applyFont="1" applyBorder="1" applyAlignment="1">
      <alignment horizontal="left"/>
    </xf>
    <xf numFmtId="37" fontId="161" fillId="0" borderId="0" xfId="0" applyNumberFormat="1" applyFont="1" applyAlignment="1">
      <alignment horizontal="center"/>
    </xf>
    <xf numFmtId="186" fontId="161" fillId="0" borderId="21" xfId="0" applyNumberFormat="1" applyFont="1" applyBorder="1" applyAlignment="1">
      <alignment horizontal="center"/>
    </xf>
    <xf numFmtId="39" fontId="161" fillId="0" borderId="21" xfId="0" applyFont="1" applyBorder="1" applyAlignment="1">
      <alignment horizontal="center" wrapText="1"/>
    </xf>
    <xf numFmtId="39" fontId="161" fillId="0" borderId="21" xfId="0" applyFont="1" applyBorder="1" applyAlignment="1">
      <alignment horizontal="center"/>
    </xf>
    <xf numFmtId="37" fontId="80" fillId="0" borderId="0" xfId="0" applyNumberFormat="1" applyFont="1" applyAlignment="1">
      <alignment horizontal="center"/>
    </xf>
    <xf numFmtId="39" fontId="0" fillId="83" borderId="0" xfId="0" applyFill="1"/>
    <xf numFmtId="37" fontId="0" fillId="0" borderId="0" xfId="0" applyNumberFormat="1"/>
    <xf numFmtId="173" fontId="27" fillId="7" borderId="1" xfId="2636" applyNumberFormat="1" applyFont="1" applyFill="1" applyBorder="1" applyAlignment="1">
      <alignment horizontal="center"/>
    </xf>
    <xf numFmtId="39" fontId="80" fillId="85" borderId="0" xfId="0" applyFont="1" applyFill="1" applyAlignment="1">
      <alignment horizontal="center"/>
    </xf>
    <xf numFmtId="39" fontId="161" fillId="85" borderId="21" xfId="0" applyFont="1" applyFill="1" applyBorder="1"/>
    <xf numFmtId="39" fontId="80" fillId="85" borderId="21" xfId="0" applyFont="1" applyFill="1" applyBorder="1"/>
    <xf numFmtId="39" fontId="80" fillId="85" borderId="0" xfId="0" applyFont="1" applyFill="1"/>
    <xf numFmtId="192" fontId="161" fillId="85" borderId="21" xfId="0" applyNumberFormat="1" applyFont="1" applyFill="1" applyBorder="1" applyAlignment="1">
      <alignment horizontal="center" vertical="center"/>
    </xf>
    <xf numFmtId="39" fontId="161" fillId="85" borderId="21" xfId="0" applyFont="1" applyFill="1" applyBorder="1" applyAlignment="1">
      <alignment horizontal="center" vertical="center"/>
    </xf>
    <xf numFmtId="37" fontId="80" fillId="85" borderId="0" xfId="0" applyNumberFormat="1" applyFont="1" applyFill="1" applyAlignment="1">
      <alignment horizontal="center"/>
    </xf>
    <xf numFmtId="174" fontId="27" fillId="7" borderId="1" xfId="2636" applyNumberFormat="1" applyFont="1" applyFill="1" applyBorder="1" applyAlignment="1">
      <alignment horizontal="center"/>
    </xf>
    <xf numFmtId="10" fontId="27" fillId="7" borderId="1" xfId="2636" applyNumberFormat="1" applyFont="1" applyFill="1" applyBorder="1" applyAlignment="1">
      <alignment horizontal="center"/>
    </xf>
    <xf numFmtId="37" fontId="80" fillId="0" borderId="0" xfId="0" applyNumberFormat="1" applyFont="1" applyBorder="1" applyAlignment="1">
      <alignment horizontal="right"/>
    </xf>
    <xf numFmtId="39" fontId="80" fillId="0" borderId="0" xfId="0" applyFont="1" applyBorder="1" applyAlignment="1">
      <alignment horizontal="right"/>
    </xf>
    <xf numFmtId="168" fontId="80" fillId="0" borderId="0" xfId="0" applyNumberFormat="1" applyFont="1" applyBorder="1" applyAlignment="1">
      <alignment horizontal="right"/>
    </xf>
    <xf numFmtId="174" fontId="180" fillId="7" borderId="1" xfId="2636" applyNumberFormat="1" applyFont="1" applyFill="1" applyBorder="1" applyAlignment="1">
      <alignment horizontal="center"/>
    </xf>
    <xf numFmtId="43" fontId="27" fillId="7" borderId="1" xfId="2636" applyNumberFormat="1" applyFont="1" applyFill="1" applyBorder="1" applyAlignment="1">
      <alignment horizontal="center"/>
    </xf>
    <xf numFmtId="173" fontId="27" fillId="85" borderId="1" xfId="2636" applyNumberFormat="1" applyFont="1" applyFill="1" applyBorder="1" applyAlignment="1">
      <alignment horizontal="center"/>
    </xf>
    <xf numFmtId="39" fontId="161" fillId="85" borderId="0" xfId="0" applyFont="1" applyFill="1" applyAlignment="1">
      <alignment horizontal="center"/>
    </xf>
    <xf numFmtId="192" fontId="161" fillId="85" borderId="21" xfId="0" applyNumberFormat="1" applyFont="1" applyFill="1" applyBorder="1" applyAlignment="1">
      <alignment horizontal="center"/>
    </xf>
    <xf numFmtId="192" fontId="161" fillId="85" borderId="35" xfId="0" applyNumberFormat="1" applyFont="1" applyFill="1" applyBorder="1" applyAlignment="1">
      <alignment horizontal="center"/>
    </xf>
    <xf numFmtId="192" fontId="161" fillId="85" borderId="21" xfId="0" applyNumberFormat="1" applyFont="1" applyFill="1" applyBorder="1"/>
    <xf numFmtId="192" fontId="80" fillId="85" borderId="0" xfId="0" applyNumberFormat="1" applyFont="1" applyFill="1" applyAlignment="1">
      <alignment horizontal="center"/>
    </xf>
    <xf numFmtId="192" fontId="80" fillId="85" borderId="34" xfId="0" applyNumberFormat="1" applyFont="1" applyFill="1" applyBorder="1" applyAlignment="1">
      <alignment horizontal="center"/>
    </xf>
    <xf numFmtId="39" fontId="0" fillId="85" borderId="0" xfId="0" applyFill="1"/>
    <xf numFmtId="191" fontId="80" fillId="85" borderId="0" xfId="2637" applyNumberFormat="1" applyFont="1" applyFill="1" applyAlignment="1">
      <alignment horizontal="center"/>
    </xf>
    <xf numFmtId="191" fontId="80" fillId="85" borderId="34" xfId="2637" applyNumberFormat="1" applyFont="1" applyFill="1" applyBorder="1" applyAlignment="1">
      <alignment horizontal="center"/>
    </xf>
    <xf numFmtId="192" fontId="80" fillId="85" borderId="0" xfId="0" applyNumberFormat="1" applyFont="1" applyFill="1"/>
    <xf numFmtId="192" fontId="80" fillId="85" borderId="34" xfId="0" applyNumberFormat="1" applyFont="1" applyFill="1" applyBorder="1"/>
    <xf numFmtId="195" fontId="80" fillId="85" borderId="0" xfId="0" applyNumberFormat="1" applyFont="1" applyFill="1" applyAlignment="1">
      <alignment horizontal="center"/>
    </xf>
    <xf numFmtId="195" fontId="80" fillId="85" borderId="34" xfId="0" applyNumberFormat="1" applyFont="1" applyFill="1" applyBorder="1" applyAlignment="1">
      <alignment horizontal="center"/>
    </xf>
    <xf numFmtId="192" fontId="161" fillId="85" borderId="0" xfId="0" applyNumberFormat="1" applyFont="1" applyFill="1" applyAlignment="1"/>
    <xf numFmtId="39" fontId="80" fillId="85" borderId="34" xfId="0" applyFont="1" applyFill="1" applyBorder="1" applyAlignment="1">
      <alignment horizontal="center"/>
    </xf>
    <xf numFmtId="192" fontId="161" fillId="85" borderId="0" xfId="0" applyNumberFormat="1" applyFont="1" applyFill="1" applyAlignment="1">
      <alignment horizontal="center"/>
    </xf>
    <xf numFmtId="192" fontId="80" fillId="85" borderId="0" xfId="0" quotePrefix="1" applyNumberFormat="1" applyFont="1" applyFill="1"/>
    <xf numFmtId="39" fontId="168" fillId="85" borderId="0" xfId="0" applyFont="1" applyFill="1"/>
    <xf numFmtId="192" fontId="161" fillId="85" borderId="0" xfId="0" applyNumberFormat="1" applyFont="1" applyFill="1"/>
    <xf numFmtId="39" fontId="161" fillId="85" borderId="21" xfId="0" applyFont="1" applyFill="1" applyBorder="1" applyAlignment="1">
      <alignment horizontal="center"/>
    </xf>
    <xf numFmtId="195" fontId="80" fillId="85" borderId="0" xfId="0" applyNumberFormat="1" applyFont="1" applyFill="1"/>
    <xf numFmtId="39" fontId="161" fillId="85" borderId="0" xfId="0" quotePrefix="1" applyFont="1" applyFill="1"/>
    <xf numFmtId="39" fontId="161" fillId="85" borderId="0" xfId="0" applyFont="1" applyFill="1"/>
    <xf numFmtId="172" fontId="180" fillId="7" borderId="1" xfId="2636" applyNumberFormat="1" applyFont="1" applyFill="1" applyBorder="1" applyAlignment="1">
      <alignment horizontal="center"/>
    </xf>
    <xf numFmtId="37" fontId="80" fillId="85" borderId="49" xfId="0" applyNumberFormat="1" applyFont="1" applyFill="1" applyBorder="1"/>
    <xf numFmtId="37" fontId="80" fillId="85" borderId="20" xfId="2636" applyNumberFormat="1" applyFont="1" applyFill="1" applyBorder="1" applyAlignment="1">
      <alignment horizontal="center"/>
    </xf>
    <xf numFmtId="37" fontId="80" fillId="85" borderId="34" xfId="0" applyNumberFormat="1" applyFont="1" applyFill="1" applyBorder="1"/>
    <xf numFmtId="37" fontId="80" fillId="85" borderId="23" xfId="2636" applyNumberFormat="1" applyFont="1" applyFill="1" applyBorder="1" applyAlignment="1">
      <alignment horizontal="center"/>
    </xf>
    <xf numFmtId="39" fontId="80" fillId="85" borderId="34" xfId="0" applyFont="1" applyFill="1" applyBorder="1"/>
    <xf numFmtId="2" fontId="80" fillId="85" borderId="23" xfId="0" applyNumberFormat="1" applyFont="1" applyFill="1" applyBorder="1" applyAlignment="1">
      <alignment horizontal="center"/>
    </xf>
    <xf numFmtId="3" fontId="80" fillId="85" borderId="23" xfId="0" applyNumberFormat="1" applyFont="1" applyFill="1" applyBorder="1" applyAlignment="1">
      <alignment horizontal="center"/>
    </xf>
    <xf numFmtId="37" fontId="80" fillId="85" borderId="23" xfId="0" applyNumberFormat="1" applyFont="1" applyFill="1" applyBorder="1" applyAlignment="1">
      <alignment horizontal="center"/>
    </xf>
    <xf numFmtId="39" fontId="0" fillId="85" borderId="23" xfId="0" applyFill="1" applyBorder="1"/>
    <xf numFmtId="39" fontId="80" fillId="85" borderId="35" xfId="0" applyFont="1" applyFill="1" applyBorder="1"/>
    <xf numFmtId="2" fontId="80" fillId="85" borderId="36" xfId="0" applyNumberFormat="1" applyFont="1" applyFill="1" applyBorder="1" applyAlignment="1">
      <alignment horizontal="center"/>
    </xf>
    <xf numFmtId="39" fontId="80" fillId="85" borderId="111" xfId="0" applyFont="1" applyFill="1" applyBorder="1" applyAlignment="1"/>
    <xf numFmtId="39" fontId="80" fillId="85" borderId="112" xfId="0" applyFont="1" applyFill="1" applyBorder="1" applyAlignment="1"/>
    <xf numFmtId="39" fontId="80" fillId="85" borderId="113" xfId="0" applyFont="1" applyFill="1" applyBorder="1" applyAlignment="1"/>
    <xf numFmtId="0" fontId="80" fillId="0" borderId="0" xfId="6643" quotePrefix="1" applyFont="1" applyAlignment="1"/>
    <xf numFmtId="0" fontId="27" fillId="7" borderId="1" xfId="2636" applyNumberFormat="1" applyFont="1" applyFill="1" applyBorder="1" applyAlignment="1">
      <alignment horizontal="center"/>
    </xf>
    <xf numFmtId="192" fontId="80" fillId="85" borderId="0" xfId="0" quotePrefix="1" applyNumberFormat="1" applyFont="1" applyFill="1" applyAlignment="1">
      <alignment horizontal="center"/>
    </xf>
    <xf numFmtId="168" fontId="80" fillId="85" borderId="0" xfId="0" applyNumberFormat="1" applyFont="1" applyFill="1" applyAlignment="1">
      <alignment horizontal="center"/>
    </xf>
    <xf numFmtId="39" fontId="161" fillId="85" borderId="0" xfId="0" applyFont="1" applyFill="1" applyBorder="1" applyAlignment="1"/>
    <xf numFmtId="164" fontId="80" fillId="85" borderId="0" xfId="0" applyNumberFormat="1" applyFont="1" applyFill="1" applyAlignment="1">
      <alignment horizontal="center"/>
    </xf>
    <xf numFmtId="191" fontId="80" fillId="85" borderId="0" xfId="0" applyNumberFormat="1" applyFont="1" applyFill="1" applyAlignment="1">
      <alignment horizontal="center"/>
    </xf>
    <xf numFmtId="37" fontId="80" fillId="85" borderId="0" xfId="0" applyNumberFormat="1" applyFont="1" applyFill="1" applyAlignment="1">
      <alignment horizontal="left"/>
    </xf>
    <xf numFmtId="37" fontId="161" fillId="85" borderId="0" xfId="0" applyNumberFormat="1" applyFont="1" applyFill="1" applyBorder="1" applyAlignment="1"/>
    <xf numFmtId="168" fontId="80" fillId="85" borderId="106" xfId="0" applyNumberFormat="1" applyFont="1" applyFill="1" applyBorder="1" applyAlignment="1">
      <alignment horizontal="center"/>
    </xf>
    <xf numFmtId="37" fontId="80" fillId="85" borderId="21" xfId="0" applyNumberFormat="1" applyFont="1" applyFill="1" applyBorder="1" applyAlignment="1">
      <alignment horizontal="center"/>
    </xf>
    <xf numFmtId="0" fontId="82" fillId="85" borderId="0" xfId="12061" applyFont="1" applyFill="1"/>
    <xf numFmtId="10" fontId="82" fillId="85" borderId="0" xfId="2584" applyNumberFormat="1" applyFont="1" applyFill="1" applyAlignment="1">
      <alignment horizontal="center"/>
    </xf>
    <xf numFmtId="166" fontId="80" fillId="85" borderId="0" xfId="2584" applyNumberFormat="1" applyFont="1" applyFill="1" applyAlignment="1">
      <alignment horizontal="center"/>
    </xf>
    <xf numFmtId="37" fontId="80" fillId="85" borderId="0" xfId="0" applyNumberFormat="1" applyFont="1" applyFill="1"/>
    <xf numFmtId="10" fontId="80" fillId="85" borderId="0" xfId="2584" applyNumberFormat="1" applyFont="1" applyFill="1" applyAlignment="1">
      <alignment horizontal="center"/>
    </xf>
    <xf numFmtId="1" fontId="161" fillId="85" borderId="0" xfId="0" applyNumberFormat="1" applyFont="1" applyFill="1" applyAlignment="1">
      <alignment horizontal="left"/>
    </xf>
    <xf numFmtId="1" fontId="161" fillId="85" borderId="21" xfId="0" applyNumberFormat="1" applyFont="1" applyFill="1" applyBorder="1" applyAlignment="1">
      <alignment horizontal="center"/>
    </xf>
    <xf numFmtId="1" fontId="80" fillId="85" borderId="0" xfId="0" applyNumberFormat="1" applyFont="1" applyFill="1" applyAlignment="1">
      <alignment horizontal="center"/>
    </xf>
    <xf numFmtId="37" fontId="161" fillId="85" borderId="0" xfId="0" applyNumberFormat="1" applyFont="1" applyFill="1" applyAlignment="1">
      <alignment horizontal="left"/>
    </xf>
    <xf numFmtId="37" fontId="161" fillId="85" borderId="0" xfId="0" applyNumberFormat="1" applyFont="1" applyFill="1"/>
    <xf numFmtId="37" fontId="161" fillId="85" borderId="21" xfId="0" applyNumberFormat="1" applyFont="1" applyFill="1" applyBorder="1"/>
    <xf numFmtId="37" fontId="80" fillId="85" borderId="21" xfId="0" applyNumberFormat="1" applyFont="1" applyFill="1" applyBorder="1"/>
    <xf numFmtId="1" fontId="80" fillId="85" borderId="21" xfId="0" applyNumberFormat="1" applyFont="1" applyFill="1" applyBorder="1" applyAlignment="1">
      <alignment horizontal="center"/>
    </xf>
    <xf numFmtId="39" fontId="161" fillId="85" borderId="0" xfId="0" applyFont="1" applyFill="1" applyBorder="1" applyAlignment="1">
      <alignment horizontal="center"/>
    </xf>
    <xf numFmtId="37" fontId="80" fillId="85" borderId="0" xfId="0" quotePrefix="1" applyNumberFormat="1" applyFont="1" applyFill="1" applyAlignment="1">
      <alignment horizontal="center"/>
    </xf>
    <xf numFmtId="39" fontId="161" fillId="85" borderId="0" xfId="0" applyFont="1" applyFill="1" applyBorder="1" applyAlignment="1">
      <alignment horizontal="center" wrapText="1"/>
    </xf>
    <xf numFmtId="39" fontId="161" fillId="85" borderId="21" xfId="0" applyFont="1" applyFill="1" applyBorder="1" applyAlignment="1">
      <alignment horizontal="center" wrapText="1"/>
    </xf>
    <xf numFmtId="191" fontId="80" fillId="0" borderId="0" xfId="0" applyNumberFormat="1" applyFont="1" applyFill="1" applyAlignment="1">
      <alignment horizontal="center"/>
    </xf>
    <xf numFmtId="2" fontId="80" fillId="0" borderId="50" xfId="6643" applyNumberFormat="1" applyFont="1" applyBorder="1" applyAlignment="1">
      <alignment horizontal="center"/>
    </xf>
    <xf numFmtId="1" fontId="80" fillId="0" borderId="0" xfId="6643" applyNumberFormat="1" applyFont="1" applyAlignment="1">
      <alignment horizontal="center"/>
    </xf>
    <xf numFmtId="37" fontId="80" fillId="83" borderId="0" xfId="0" applyNumberFormat="1" applyFont="1" applyFill="1" applyAlignment="1">
      <alignment horizontal="center"/>
    </xf>
    <xf numFmtId="10" fontId="80" fillId="0" borderId="0" xfId="6643" applyNumberFormat="1" applyFont="1"/>
    <xf numFmtId="8" fontId="80" fillId="0" borderId="0" xfId="6643" applyNumberFormat="1" applyFont="1"/>
    <xf numFmtId="43" fontId="80" fillId="0" borderId="0" xfId="2636" applyFont="1" applyAlignment="1">
      <alignment horizontal="center"/>
    </xf>
    <xf numFmtId="174" fontId="80" fillId="0" borderId="0" xfId="2636" applyNumberFormat="1" applyFont="1"/>
    <xf numFmtId="191" fontId="41" fillId="0" borderId="21" xfId="12059" applyNumberFormat="1" applyFont="1" applyFill="1" applyBorder="1" applyAlignment="1">
      <alignment horizontal="center"/>
    </xf>
    <xf numFmtId="191" fontId="161" fillId="0" borderId="14" xfId="0" applyNumberFormat="1" applyFont="1" applyBorder="1" applyAlignment="1">
      <alignment horizontal="center"/>
    </xf>
    <xf numFmtId="2" fontId="27" fillId="7" borderId="1" xfId="199" applyNumberFormat="1" applyAlignment="1">
      <alignment horizontal="centerContinuous"/>
    </xf>
    <xf numFmtId="2" fontId="27" fillId="7" borderId="1" xfId="199" applyNumberFormat="1" applyAlignment="1">
      <alignment horizontal="center"/>
    </xf>
    <xf numFmtId="2" fontId="27" fillId="7" borderId="1" xfId="2636" applyNumberFormat="1" applyFont="1" applyFill="1" applyBorder="1" applyAlignment="1">
      <alignment horizontal="center"/>
    </xf>
    <xf numFmtId="39" fontId="0" fillId="55" borderId="114" xfId="0" applyFill="1" applyBorder="1"/>
    <xf numFmtId="39" fontId="0" fillId="0" borderId="0" xfId="0" applyFont="1" applyBorder="1"/>
    <xf numFmtId="39" fontId="80" fillId="55" borderId="21" xfId="0" applyFont="1" applyFill="1" applyBorder="1" applyAlignment="1">
      <alignment horizontal="center"/>
    </xf>
    <xf numFmtId="39" fontId="80" fillId="55" borderId="35" xfId="0" applyFont="1" applyFill="1" applyBorder="1" applyAlignment="1">
      <alignment horizontal="left"/>
    </xf>
    <xf numFmtId="39" fontId="80" fillId="55" borderId="23" xfId="0" applyFont="1" applyFill="1" applyBorder="1" applyAlignment="1"/>
    <xf numFmtId="39" fontId="0" fillId="0" borderId="35" xfId="0" applyFont="1" applyBorder="1"/>
    <xf numFmtId="39" fontId="161" fillId="0" borderId="0" xfId="0" applyFont="1" applyBorder="1" applyAlignment="1">
      <alignment horizontal="center" wrapText="1"/>
    </xf>
    <xf numFmtId="39" fontId="161" fillId="0" borderId="21" xfId="0" applyFont="1" applyBorder="1" applyAlignment="1">
      <alignment horizontal="center" wrapText="1"/>
    </xf>
    <xf numFmtId="39" fontId="161" fillId="0" borderId="21" xfId="0" applyFont="1" applyBorder="1" applyAlignment="1">
      <alignment horizontal="center"/>
    </xf>
    <xf numFmtId="39" fontId="161" fillId="0" borderId="50" xfId="0" applyFont="1" applyBorder="1" applyAlignment="1">
      <alignment horizontal="center" wrapText="1"/>
    </xf>
    <xf numFmtId="39" fontId="161" fillId="55" borderId="0" xfId="0" applyFont="1" applyFill="1" applyBorder="1" applyAlignment="1">
      <alignment horizontal="center"/>
    </xf>
    <xf numFmtId="39" fontId="80" fillId="55" borderId="23" xfId="0" applyFont="1" applyFill="1" applyBorder="1" applyAlignment="1">
      <alignment horizontal="center" wrapText="1"/>
    </xf>
    <xf numFmtId="39" fontId="80" fillId="55" borderId="36" xfId="0" applyFont="1" applyFill="1" applyBorder="1" applyAlignment="1">
      <alignment horizontal="center" wrapText="1"/>
    </xf>
    <xf numFmtId="39" fontId="80" fillId="55" borderId="0" xfId="0" applyFont="1" applyFill="1" applyBorder="1" applyAlignment="1">
      <alignment horizontal="center" wrapText="1"/>
    </xf>
    <xf numFmtId="39" fontId="80" fillId="55" borderId="21" xfId="0" applyFont="1" applyFill="1" applyBorder="1" applyAlignment="1">
      <alignment horizontal="center" wrapText="1"/>
    </xf>
    <xf numFmtId="39" fontId="161" fillId="55" borderId="121" xfId="0" applyFont="1" applyFill="1" applyBorder="1" applyAlignment="1">
      <alignment horizontal="center"/>
    </xf>
    <xf numFmtId="39" fontId="161" fillId="55" borderId="40" xfId="0" applyFont="1" applyFill="1" applyBorder="1" applyAlignment="1">
      <alignment horizontal="center"/>
    </xf>
    <xf numFmtId="39" fontId="161" fillId="55" borderId="122" xfId="0" applyFont="1" applyFill="1" applyBorder="1" applyAlignment="1">
      <alignment horizontal="center"/>
    </xf>
    <xf numFmtId="39" fontId="80" fillId="0" borderId="0" xfId="0" applyFont="1" applyAlignment="1">
      <alignment horizontal="left" wrapText="1"/>
    </xf>
    <xf numFmtId="39" fontId="161" fillId="0" borderId="0" xfId="0" applyFont="1" applyAlignment="1">
      <alignment horizontal="center" wrapText="1"/>
    </xf>
    <xf numFmtId="39" fontId="161" fillId="0" borderId="0" xfId="0" applyFont="1" applyBorder="1" applyAlignment="1">
      <alignment horizontal="left" wrapText="1"/>
    </xf>
    <xf numFmtId="164" fontId="80" fillId="0" borderId="0" xfId="0" applyNumberFormat="1" applyFont="1" applyAlignment="1">
      <alignment horizontal="left" wrapText="1"/>
    </xf>
    <xf numFmtId="39" fontId="41" fillId="0" borderId="0" xfId="0" applyFont="1" applyBorder="1" applyAlignment="1">
      <alignment horizontal="center" wrapText="1"/>
    </xf>
    <xf numFmtId="39" fontId="41" fillId="0" borderId="21" xfId="0" applyFont="1" applyBorder="1" applyAlignment="1">
      <alignment horizontal="center" wrapText="1"/>
    </xf>
    <xf numFmtId="39" fontId="80" fillId="0" borderId="50" xfId="0" applyFont="1" applyBorder="1" applyAlignment="1">
      <alignment horizontal="center" wrapText="1"/>
    </xf>
    <xf numFmtId="39" fontId="80" fillId="0" borderId="0" xfId="0" applyFont="1" applyBorder="1" applyAlignment="1">
      <alignment horizontal="center" wrapText="1"/>
    </xf>
    <xf numFmtId="39" fontId="80" fillId="0" borderId="0" xfId="0" applyFont="1" applyAlignment="1">
      <alignment horizontal="center" wrapText="1"/>
    </xf>
    <xf numFmtId="39" fontId="161" fillId="55" borderId="0" xfId="0" applyFont="1" applyFill="1" applyBorder="1" applyAlignment="1">
      <alignment horizontal="left" wrapText="1"/>
    </xf>
    <xf numFmtId="192" fontId="161" fillId="85" borderId="21" xfId="0" applyNumberFormat="1" applyFont="1" applyFill="1" applyBorder="1" applyAlignment="1">
      <alignment horizontal="center"/>
    </xf>
    <xf numFmtId="39" fontId="161" fillId="55" borderId="0" xfId="0" applyFont="1" applyFill="1" applyBorder="1" applyAlignment="1">
      <alignment horizontal="center" wrapText="1"/>
    </xf>
    <xf numFmtId="39" fontId="161" fillId="85" borderId="0" xfId="0" applyFont="1" applyFill="1" applyAlignment="1">
      <alignment horizontal="left" wrapText="1"/>
    </xf>
    <xf numFmtId="39" fontId="161" fillId="82" borderId="14" xfId="0" applyFont="1" applyFill="1" applyBorder="1" applyAlignment="1">
      <alignment horizontal="center"/>
    </xf>
    <xf numFmtId="192" fontId="161" fillId="85" borderId="0" xfId="0" applyNumberFormat="1" applyFont="1" applyFill="1" applyBorder="1" applyAlignment="1">
      <alignment horizontal="center" wrapText="1"/>
    </xf>
    <xf numFmtId="192" fontId="161" fillId="85" borderId="21" xfId="0" applyNumberFormat="1" applyFont="1" applyFill="1" applyBorder="1" applyAlignment="1">
      <alignment horizontal="center" wrapText="1"/>
    </xf>
    <xf numFmtId="39" fontId="161" fillId="82" borderId="0" xfId="0" applyFont="1" applyFill="1" applyBorder="1" applyAlignment="1">
      <alignment horizontal="center" wrapText="1"/>
    </xf>
    <xf numFmtId="39" fontId="161" fillId="82" borderId="21" xfId="0" applyFont="1" applyFill="1" applyBorder="1" applyAlignment="1">
      <alignment horizontal="center" wrapText="1"/>
    </xf>
    <xf numFmtId="39" fontId="161" fillId="55" borderId="0" xfId="0" applyFont="1" applyFill="1" applyAlignment="1">
      <alignment horizontal="center"/>
    </xf>
    <xf numFmtId="39" fontId="161" fillId="85" borderId="0" xfId="0" applyFont="1" applyFill="1" applyBorder="1" applyAlignment="1">
      <alignment horizontal="center" wrapText="1"/>
    </xf>
    <xf numFmtId="39" fontId="161" fillId="85" borderId="21" xfId="0" applyFont="1" applyFill="1" applyBorder="1" applyAlignment="1">
      <alignment horizontal="center" wrapText="1"/>
    </xf>
    <xf numFmtId="39" fontId="161" fillId="85" borderId="0" xfId="0" applyFont="1" applyFill="1" applyAlignment="1">
      <alignment horizontal="center" wrapText="1"/>
    </xf>
    <xf numFmtId="39" fontId="41" fillId="0" borderId="107" xfId="0" applyFont="1" applyBorder="1" applyAlignment="1">
      <alignment horizontal="center"/>
    </xf>
    <xf numFmtId="39" fontId="41" fillId="0" borderId="110" xfId="0" applyFont="1" applyBorder="1" applyAlignment="1">
      <alignment horizontal="center"/>
    </xf>
    <xf numFmtId="39" fontId="161" fillId="0" borderId="0" xfId="0" applyFont="1" applyBorder="1" applyAlignment="1">
      <alignment wrapText="1"/>
    </xf>
    <xf numFmtId="39" fontId="161" fillId="0" borderId="21" xfId="0" applyFont="1" applyBorder="1" applyAlignment="1">
      <alignment wrapText="1"/>
    </xf>
    <xf numFmtId="39" fontId="161" fillId="0" borderId="106" xfId="0" applyFont="1" applyBorder="1" applyAlignment="1">
      <alignment horizontal="center"/>
    </xf>
    <xf numFmtId="188" fontId="80" fillId="0" borderId="21" xfId="0" applyNumberFormat="1" applyFont="1" applyBorder="1" applyAlignment="1">
      <alignment horizontal="center"/>
    </xf>
    <xf numFmtId="37" fontId="165" fillId="0" borderId="115" xfId="0" applyNumberFormat="1" applyFont="1" applyBorder="1" applyAlignment="1">
      <alignment horizontal="center"/>
    </xf>
    <xf numFmtId="37" fontId="165" fillId="0" borderId="109" xfId="0" applyNumberFormat="1" applyFont="1" applyBorder="1" applyAlignment="1">
      <alignment horizontal="center"/>
    </xf>
    <xf numFmtId="39" fontId="165" fillId="0" borderId="116" xfId="0" applyFont="1" applyBorder="1" applyAlignment="1">
      <alignment horizontal="center"/>
    </xf>
    <xf numFmtId="39" fontId="165" fillId="0" borderId="24" xfId="0" applyFont="1" applyBorder="1" applyAlignment="1">
      <alignment horizontal="center"/>
    </xf>
    <xf numFmtId="39" fontId="165" fillId="0" borderId="117" xfId="0" applyFont="1" applyBorder="1" applyAlignment="1">
      <alignment horizontal="center"/>
    </xf>
    <xf numFmtId="165" fontId="41" fillId="0" borderId="102" xfId="0" applyNumberFormat="1" applyFont="1" applyBorder="1" applyAlignment="1">
      <alignment horizontal="center"/>
    </xf>
    <xf numFmtId="165" fontId="41" fillId="0" borderId="119" xfId="0" applyNumberFormat="1" applyFont="1" applyBorder="1" applyAlignment="1">
      <alignment horizontal="center"/>
    </xf>
    <xf numFmtId="0" fontId="161" fillId="0" borderId="21" xfId="6643" applyFont="1" applyBorder="1" applyAlignment="1">
      <alignment horizontal="center"/>
    </xf>
    <xf numFmtId="0" fontId="161" fillId="0" borderId="21" xfId="6643" applyFont="1" applyBorder="1" applyAlignment="1">
      <alignment horizontal="left"/>
    </xf>
    <xf numFmtId="0" fontId="161" fillId="0" borderId="50" xfId="6643" applyFont="1" applyBorder="1" applyAlignment="1">
      <alignment horizontal="left" wrapText="1"/>
    </xf>
    <xf numFmtId="0" fontId="161" fillId="0" borderId="21" xfId="6643" applyFont="1" applyBorder="1" applyAlignment="1">
      <alignment horizontal="left" wrapText="1"/>
    </xf>
    <xf numFmtId="0" fontId="161" fillId="0" borderId="0" xfId="6643" applyFont="1" applyBorder="1" applyAlignment="1">
      <alignment horizontal="center" wrapText="1"/>
    </xf>
    <xf numFmtId="0" fontId="161" fillId="0" borderId="21" xfId="6643" applyFont="1" applyBorder="1" applyAlignment="1">
      <alignment horizontal="center" wrapText="1"/>
    </xf>
    <xf numFmtId="0" fontId="80" fillId="0" borderId="0" xfId="6643" applyFont="1" applyBorder="1" applyAlignment="1">
      <alignment horizontal="center" wrapText="1"/>
    </xf>
    <xf numFmtId="0" fontId="80" fillId="0" borderId="21" xfId="6643" applyFont="1" applyBorder="1" applyAlignment="1">
      <alignment horizontal="center" wrapText="1"/>
    </xf>
    <xf numFmtId="2" fontId="80" fillId="0" borderId="0" xfId="6643" applyNumberFormat="1" applyFont="1" applyBorder="1" applyAlignment="1">
      <alignment horizontal="center" wrapText="1"/>
    </xf>
    <xf numFmtId="2" fontId="80" fillId="0" borderId="21" xfId="6643" applyNumberFormat="1" applyFont="1" applyBorder="1" applyAlignment="1">
      <alignment horizontal="center" wrapText="1"/>
    </xf>
    <xf numFmtId="0" fontId="80" fillId="0" borderId="14" xfId="6643" applyFont="1" applyBorder="1" applyAlignment="1">
      <alignment horizontal="center" wrapText="1"/>
    </xf>
    <xf numFmtId="0" fontId="80" fillId="0" borderId="14" xfId="6643" applyFont="1" applyBorder="1" applyAlignment="1">
      <alignment horizontal="center"/>
    </xf>
    <xf numFmtId="39" fontId="161" fillId="0" borderId="0" xfId="0" applyFont="1" applyFill="1" applyBorder="1" applyAlignment="1">
      <alignment horizontal="center" wrapText="1"/>
    </xf>
    <xf numFmtId="39" fontId="161" fillId="0" borderId="21" xfId="0" applyFont="1" applyFill="1" applyBorder="1" applyAlignment="1">
      <alignment horizontal="center" wrapText="1"/>
    </xf>
    <xf numFmtId="37" fontId="161" fillId="0" borderId="0" xfId="0" applyNumberFormat="1" applyFont="1" applyAlignment="1">
      <alignment horizontal="left" wrapText="1"/>
    </xf>
    <xf numFmtId="37" fontId="80" fillId="85" borderId="0" xfId="0" applyNumberFormat="1" applyFont="1" applyFill="1" applyAlignment="1">
      <alignment horizontal="center"/>
    </xf>
    <xf numFmtId="37" fontId="80" fillId="85" borderId="0" xfId="0" applyNumberFormat="1" applyFont="1" applyFill="1" applyBorder="1" applyAlignment="1">
      <alignment horizontal="center"/>
    </xf>
    <xf numFmtId="37" fontId="161" fillId="85" borderId="21" xfId="0" applyNumberFormat="1" applyFont="1" applyFill="1" applyBorder="1" applyAlignment="1">
      <alignment horizontal="center"/>
    </xf>
    <xf numFmtId="37" fontId="161" fillId="0" borderId="0" xfId="0" applyNumberFormat="1" applyFont="1" applyAlignment="1">
      <alignment horizontal="center" wrapText="1"/>
    </xf>
    <xf numFmtId="169" fontId="80" fillId="0" borderId="0" xfId="2584" applyNumberFormat="1" applyFont="1" applyAlignment="1">
      <alignment horizontal="center"/>
    </xf>
    <xf numFmtId="37" fontId="161" fillId="0" borderId="21" xfId="0" applyNumberFormat="1" applyFont="1" applyBorder="1" applyAlignment="1">
      <alignment horizontal="center"/>
    </xf>
    <xf numFmtId="39" fontId="161" fillId="85" borderId="21" xfId="0" applyFont="1" applyFill="1" applyBorder="1" applyAlignment="1">
      <alignment horizontal="center"/>
    </xf>
    <xf numFmtId="0" fontId="2" fillId="0" borderId="0" xfId="12070" applyFill="1"/>
    <xf numFmtId="0" fontId="2" fillId="0" borderId="21" xfId="12070" applyFill="1" applyBorder="1"/>
    <xf numFmtId="1" fontId="2" fillId="0" borderId="0" xfId="12070" applyNumberFormat="1" applyFill="1" applyAlignment="1">
      <alignment horizontal="center"/>
    </xf>
    <xf numFmtId="1" fontId="2" fillId="0" borderId="21" xfId="12070" applyNumberFormat="1" applyFill="1" applyBorder="1" applyAlignment="1">
      <alignment horizontal="center"/>
    </xf>
    <xf numFmtId="0" fontId="2" fillId="0" borderId="0" xfId="12070" applyFill="1" applyBorder="1"/>
    <xf numFmtId="3" fontId="2" fillId="0" borderId="0" xfId="12070" applyNumberFormat="1" applyFill="1"/>
    <xf numFmtId="0" fontId="2" fillId="0" borderId="21" xfId="12070" applyFill="1" applyBorder="1" applyAlignment="1">
      <alignment horizontal="center"/>
    </xf>
    <xf numFmtId="3" fontId="79" fillId="0" borderId="0" xfId="12070" applyNumberFormat="1" applyFont="1" applyFill="1" applyAlignment="1">
      <alignment horizontal="center"/>
    </xf>
    <xf numFmtId="3" fontId="2" fillId="0" borderId="0" xfId="12070" applyNumberFormat="1" applyFill="1" applyAlignment="1">
      <alignment horizontal="center"/>
    </xf>
    <xf numFmtId="0" fontId="79" fillId="0" borderId="0" xfId="12070" applyFont="1" applyFill="1" applyAlignment="1">
      <alignment horizontal="center"/>
    </xf>
  </cellXfs>
  <cellStyles count="12075">
    <cellStyle name="??" xfId="5428" xr:uid="{00000000-0005-0000-0000-000000000000}"/>
    <cellStyle name="=C:\WINNT35\SYSTEM32\COMMAND.COM" xfId="2639" xr:uid="{00000000-0005-0000-0000-000001000000}"/>
    <cellStyle name="20% - Accent1" xfId="1" builtinId="30" customBuiltin="1"/>
    <cellStyle name="20% - Accent1 10" xfId="4146" xr:uid="{00000000-0005-0000-0000-000003000000}"/>
    <cellStyle name="20% - Accent1 11" xfId="6588" xr:uid="{00000000-0005-0000-0000-000004000000}"/>
    <cellStyle name="20% - Accent1 12" xfId="7358" xr:uid="{00000000-0005-0000-0000-000005000000}"/>
    <cellStyle name="20% - Accent1 13" xfId="2854" xr:uid="{00000000-0005-0000-0000-000006000000}"/>
    <cellStyle name="20% - Accent1 13 2" xfId="10417" xr:uid="{00000000-0005-0000-0000-000007000000}"/>
    <cellStyle name="20% - Accent1 2" xfId="2" xr:uid="{00000000-0005-0000-0000-000008000000}"/>
    <cellStyle name="20% - Accent1 2 10" xfId="5240" xr:uid="{00000000-0005-0000-0000-000009000000}"/>
    <cellStyle name="20% - Accent1 2 11" xfId="6508" xr:uid="{00000000-0005-0000-0000-00000A000000}"/>
    <cellStyle name="20% - Accent1 2 12" xfId="2724" xr:uid="{00000000-0005-0000-0000-00000B000000}"/>
    <cellStyle name="20% - Accent1 2 2" xfId="2752" xr:uid="{00000000-0005-0000-0000-00000C000000}"/>
    <cellStyle name="20% - Accent1 2 2 2" xfId="2868" xr:uid="{00000000-0005-0000-0000-00000D000000}"/>
    <cellStyle name="20% - Accent1 2 2 3" xfId="6536" xr:uid="{00000000-0005-0000-0000-00000E000000}"/>
    <cellStyle name="20% - Accent1 2 2 4" xfId="6214" xr:uid="{00000000-0005-0000-0000-00000F000000}"/>
    <cellStyle name="20% - Accent1 2 2_Inputs" xfId="3402" xr:uid="{00000000-0005-0000-0000-000010000000}"/>
    <cellStyle name="20% - Accent1 2 3" xfId="2867" xr:uid="{00000000-0005-0000-0000-000011000000}"/>
    <cellStyle name="20% - Accent1 2 3 2" xfId="6595" xr:uid="{00000000-0005-0000-0000-000012000000}"/>
    <cellStyle name="20% - Accent1 2 3 3" xfId="6215" xr:uid="{00000000-0005-0000-0000-000013000000}"/>
    <cellStyle name="20% - Accent1 2 3_Output(m)" xfId="5429" xr:uid="{00000000-0005-0000-0000-000014000000}"/>
    <cellStyle name="20% - Accent1 2 4" xfId="4019" xr:uid="{00000000-0005-0000-0000-000015000000}"/>
    <cellStyle name="20% - Accent1 2 5" xfId="4166" xr:uid="{00000000-0005-0000-0000-000016000000}"/>
    <cellStyle name="20% - Accent1 2 6" xfId="4173" xr:uid="{00000000-0005-0000-0000-000017000000}"/>
    <cellStyle name="20% - Accent1 2 7" xfId="4178" xr:uid="{00000000-0005-0000-0000-000018000000}"/>
    <cellStyle name="20% - Accent1 2 8" xfId="5154" xr:uid="{00000000-0005-0000-0000-000019000000}"/>
    <cellStyle name="20% - Accent1 2 9" xfId="5217" xr:uid="{00000000-0005-0000-0000-00001A000000}"/>
    <cellStyle name="20% - Accent1 2_Average Energy Prices" xfId="4181" xr:uid="{00000000-0005-0000-0000-00001B000000}"/>
    <cellStyle name="20% - Accent1 3" xfId="3" xr:uid="{00000000-0005-0000-0000-00001C000000}"/>
    <cellStyle name="20% - Accent1 3 2" xfId="3409" xr:uid="{00000000-0005-0000-0000-00001D000000}"/>
    <cellStyle name="20% - Accent1 3 3" xfId="2869" xr:uid="{00000000-0005-0000-0000-00001E000000}"/>
    <cellStyle name="20% - Accent1 3 4" xfId="6537" xr:uid="{00000000-0005-0000-0000-00001F000000}"/>
    <cellStyle name="20% - Accent1 3 5" xfId="2753" xr:uid="{00000000-0005-0000-0000-000020000000}"/>
    <cellStyle name="20% - Accent1 3_Fuel Cost" xfId="3410" xr:uid="{00000000-0005-0000-0000-000021000000}"/>
    <cellStyle name="20% - Accent1 4" xfId="4" xr:uid="{00000000-0005-0000-0000-000022000000}"/>
    <cellStyle name="20% - Accent1 4 2" xfId="3412" xr:uid="{00000000-0005-0000-0000-000023000000}"/>
    <cellStyle name="20% - Accent1 4 3" xfId="3413" xr:uid="{00000000-0005-0000-0000-000024000000}"/>
    <cellStyle name="20% - Accent1 4 4" xfId="6782" xr:uid="{00000000-0005-0000-0000-000025000000}"/>
    <cellStyle name="20% - Accent1 4 5" xfId="6216" xr:uid="{00000000-0005-0000-0000-000026000000}"/>
    <cellStyle name="20% - Accent1 4 6" xfId="3411" xr:uid="{00000000-0005-0000-0000-000027000000}"/>
    <cellStyle name="20% - Accent1 4_Output(m)" xfId="5430" xr:uid="{00000000-0005-0000-0000-000028000000}"/>
    <cellStyle name="20% - Accent1 5" xfId="3414" xr:uid="{00000000-0005-0000-0000-000029000000}"/>
    <cellStyle name="20% - Accent1 5 2" xfId="3415" xr:uid="{00000000-0005-0000-0000-00002A000000}"/>
    <cellStyle name="20% - Accent1 5 3" xfId="6783" xr:uid="{00000000-0005-0000-0000-00002B000000}"/>
    <cellStyle name="20% - Accent1 5 4" xfId="6217" xr:uid="{00000000-0005-0000-0000-00002C000000}"/>
    <cellStyle name="20% - Accent1 5_Output(m)" xfId="5431" xr:uid="{00000000-0005-0000-0000-00002D000000}"/>
    <cellStyle name="20% - Accent1 6" xfId="3416" xr:uid="{00000000-0005-0000-0000-00002E000000}"/>
    <cellStyle name="20% - Accent1 6 2" xfId="6784" xr:uid="{00000000-0005-0000-0000-00002F000000}"/>
    <cellStyle name="20% - Accent1 6 3" xfId="6218" xr:uid="{00000000-0005-0000-0000-000030000000}"/>
    <cellStyle name="20% - Accent1 6_Output(m)" xfId="5432" xr:uid="{00000000-0005-0000-0000-000031000000}"/>
    <cellStyle name="20% - Accent1 7" xfId="3417" xr:uid="{00000000-0005-0000-0000-000032000000}"/>
    <cellStyle name="20% - Accent1 7 2" xfId="3418" xr:uid="{00000000-0005-0000-0000-000033000000}"/>
    <cellStyle name="20% - Accent1 7_Average Energy Prices" xfId="4182" xr:uid="{00000000-0005-0000-0000-000034000000}"/>
    <cellStyle name="20% - Accent1 8" xfId="2864" xr:uid="{00000000-0005-0000-0000-000035000000}"/>
    <cellStyle name="20% - Accent1 9" xfId="4018" xr:uid="{00000000-0005-0000-0000-000036000000}"/>
    <cellStyle name="20% - Accent2" xfId="5" builtinId="34" customBuiltin="1"/>
    <cellStyle name="20% - Accent2 2" xfId="6" xr:uid="{00000000-0005-0000-0000-000038000000}"/>
    <cellStyle name="20% - Accent2 2 10" xfId="5241" xr:uid="{00000000-0005-0000-0000-000039000000}"/>
    <cellStyle name="20% - Accent2 2 11" xfId="6512" xr:uid="{00000000-0005-0000-0000-00003A000000}"/>
    <cellStyle name="20% - Accent2 2 12" xfId="2728" xr:uid="{00000000-0005-0000-0000-00003B000000}"/>
    <cellStyle name="20% - Accent2 2 2" xfId="2754" xr:uid="{00000000-0005-0000-0000-00003C000000}"/>
    <cellStyle name="20% - Accent2 2 2 2" xfId="2871" xr:uid="{00000000-0005-0000-0000-00003D000000}"/>
    <cellStyle name="20% - Accent2 2 2 3" xfId="6538" xr:uid="{00000000-0005-0000-0000-00003E000000}"/>
    <cellStyle name="20% - Accent2 2 2 4" xfId="6219" xr:uid="{00000000-0005-0000-0000-00003F000000}"/>
    <cellStyle name="20% - Accent2 2 2_Inputs" xfId="3400" xr:uid="{00000000-0005-0000-0000-000040000000}"/>
    <cellStyle name="20% - Accent2 2 3" xfId="2870" xr:uid="{00000000-0005-0000-0000-000041000000}"/>
    <cellStyle name="20% - Accent2 2 3 2" xfId="6596" xr:uid="{00000000-0005-0000-0000-000042000000}"/>
    <cellStyle name="20% - Accent2 2 3 3" xfId="6220" xr:uid="{00000000-0005-0000-0000-000043000000}"/>
    <cellStyle name="20% - Accent2 2 3_Output(m)" xfId="5433" xr:uid="{00000000-0005-0000-0000-000044000000}"/>
    <cellStyle name="20% - Accent2 2 4" xfId="4020" xr:uid="{00000000-0005-0000-0000-000045000000}"/>
    <cellStyle name="20% - Accent2 2 5" xfId="4165" xr:uid="{00000000-0005-0000-0000-000046000000}"/>
    <cellStyle name="20% - Accent2 2 6" xfId="4172" xr:uid="{00000000-0005-0000-0000-000047000000}"/>
    <cellStyle name="20% - Accent2 2 7" xfId="4177" xr:uid="{00000000-0005-0000-0000-000048000000}"/>
    <cellStyle name="20% - Accent2 2 8" xfId="5156" xr:uid="{00000000-0005-0000-0000-000049000000}"/>
    <cellStyle name="20% - Accent2 2 9" xfId="5216" xr:uid="{00000000-0005-0000-0000-00004A000000}"/>
    <cellStyle name="20% - Accent2 2_Average Energy Prices" xfId="4183" xr:uid="{00000000-0005-0000-0000-00004B000000}"/>
    <cellStyle name="20% - Accent2 3" xfId="7" xr:uid="{00000000-0005-0000-0000-00004C000000}"/>
    <cellStyle name="20% - Accent2 3 2" xfId="3419" xr:uid="{00000000-0005-0000-0000-00004D000000}"/>
    <cellStyle name="20% - Accent2 3 3" xfId="2872" xr:uid="{00000000-0005-0000-0000-00004E000000}"/>
    <cellStyle name="20% - Accent2 3 4" xfId="6539" xr:uid="{00000000-0005-0000-0000-00004F000000}"/>
    <cellStyle name="20% - Accent2 3 5" xfId="2755" xr:uid="{00000000-0005-0000-0000-000050000000}"/>
    <cellStyle name="20% - Accent2 3_Fuel Cost" xfId="3420" xr:uid="{00000000-0005-0000-0000-000051000000}"/>
    <cellStyle name="20% - Accent2 4" xfId="8" xr:uid="{00000000-0005-0000-0000-000052000000}"/>
    <cellStyle name="20% - Accent2 4 2" xfId="3422" xr:uid="{00000000-0005-0000-0000-000053000000}"/>
    <cellStyle name="20% - Accent2 4 3" xfId="3423" xr:uid="{00000000-0005-0000-0000-000054000000}"/>
    <cellStyle name="20% - Accent2 4 4" xfId="6785" xr:uid="{00000000-0005-0000-0000-000055000000}"/>
    <cellStyle name="20% - Accent2 4 5" xfId="6221" xr:uid="{00000000-0005-0000-0000-000056000000}"/>
    <cellStyle name="20% - Accent2 4 6" xfId="3421" xr:uid="{00000000-0005-0000-0000-000057000000}"/>
    <cellStyle name="20% - Accent2 4_Output(m)" xfId="5434" xr:uid="{00000000-0005-0000-0000-000058000000}"/>
    <cellStyle name="20% - Accent2 5" xfId="3424" xr:uid="{00000000-0005-0000-0000-000059000000}"/>
    <cellStyle name="20% - Accent2 5 2" xfId="3425" xr:uid="{00000000-0005-0000-0000-00005A000000}"/>
    <cellStyle name="20% - Accent2 5 3" xfId="6786" xr:uid="{00000000-0005-0000-0000-00005B000000}"/>
    <cellStyle name="20% - Accent2 5 4" xfId="6222" xr:uid="{00000000-0005-0000-0000-00005C000000}"/>
    <cellStyle name="20% - Accent2 5_Output(m)" xfId="5435" xr:uid="{00000000-0005-0000-0000-00005D000000}"/>
    <cellStyle name="20% - Accent2 6" xfId="3426" xr:uid="{00000000-0005-0000-0000-00005E000000}"/>
    <cellStyle name="20% - Accent2 7" xfId="3427" xr:uid="{00000000-0005-0000-0000-00005F000000}"/>
    <cellStyle name="20% - Accent2 7 2" xfId="3428" xr:uid="{00000000-0005-0000-0000-000060000000}"/>
    <cellStyle name="20% - Accent2 7_Average Energy Prices" xfId="4184" xr:uid="{00000000-0005-0000-0000-000061000000}"/>
    <cellStyle name="20% - Accent3" xfId="9" builtinId="38" customBuiltin="1"/>
    <cellStyle name="20% - Accent3 2" xfId="10" xr:uid="{00000000-0005-0000-0000-000063000000}"/>
    <cellStyle name="20% - Accent3 2 10" xfId="5242" xr:uid="{00000000-0005-0000-0000-000064000000}"/>
    <cellStyle name="20% - Accent3 2 11" xfId="6516" xr:uid="{00000000-0005-0000-0000-000065000000}"/>
    <cellStyle name="20% - Accent3 2 12" xfId="2732" xr:uid="{00000000-0005-0000-0000-000066000000}"/>
    <cellStyle name="20% - Accent3 2 2" xfId="2756" xr:uid="{00000000-0005-0000-0000-000067000000}"/>
    <cellStyle name="20% - Accent3 2 2 2" xfId="2874" xr:uid="{00000000-0005-0000-0000-000068000000}"/>
    <cellStyle name="20% - Accent3 2 2 3" xfId="6540" xr:uid="{00000000-0005-0000-0000-000069000000}"/>
    <cellStyle name="20% - Accent3 2 2 4" xfId="6223" xr:uid="{00000000-0005-0000-0000-00006A000000}"/>
    <cellStyle name="20% - Accent3 2 2_Inputs" xfId="3375" xr:uid="{00000000-0005-0000-0000-00006B000000}"/>
    <cellStyle name="20% - Accent3 2 3" xfId="2873" xr:uid="{00000000-0005-0000-0000-00006C000000}"/>
    <cellStyle name="20% - Accent3 2 3 2" xfId="6597" xr:uid="{00000000-0005-0000-0000-00006D000000}"/>
    <cellStyle name="20% - Accent3 2 3 3" xfId="6224" xr:uid="{00000000-0005-0000-0000-00006E000000}"/>
    <cellStyle name="20% - Accent3 2 3_Output(m)" xfId="5436" xr:uid="{00000000-0005-0000-0000-00006F000000}"/>
    <cellStyle name="20% - Accent3 2 4" xfId="4021" xr:uid="{00000000-0005-0000-0000-000070000000}"/>
    <cellStyle name="20% - Accent3 2 5" xfId="4145" xr:uid="{00000000-0005-0000-0000-000071000000}"/>
    <cellStyle name="20% - Accent3 2 6" xfId="4035" xr:uid="{00000000-0005-0000-0000-000072000000}"/>
    <cellStyle name="20% - Accent3 2 7" xfId="4138" xr:uid="{00000000-0005-0000-0000-000073000000}"/>
    <cellStyle name="20% - Accent3 2 8" xfId="5158" xr:uid="{00000000-0005-0000-0000-000074000000}"/>
    <cellStyle name="20% - Accent3 2 9" xfId="5225" xr:uid="{00000000-0005-0000-0000-000075000000}"/>
    <cellStyle name="20% - Accent3 2_Average Energy Prices" xfId="4185" xr:uid="{00000000-0005-0000-0000-000076000000}"/>
    <cellStyle name="20% - Accent3 3" xfId="11" xr:uid="{00000000-0005-0000-0000-000077000000}"/>
    <cellStyle name="20% - Accent3 3 2" xfId="3429" xr:uid="{00000000-0005-0000-0000-000078000000}"/>
    <cellStyle name="20% - Accent3 3 3" xfId="2875" xr:uid="{00000000-0005-0000-0000-000079000000}"/>
    <cellStyle name="20% - Accent3 3 4" xfId="6541" xr:uid="{00000000-0005-0000-0000-00007A000000}"/>
    <cellStyle name="20% - Accent3 3 5" xfId="2757" xr:uid="{00000000-0005-0000-0000-00007B000000}"/>
    <cellStyle name="20% - Accent3 3_Fuel Cost" xfId="3430" xr:uid="{00000000-0005-0000-0000-00007C000000}"/>
    <cellStyle name="20% - Accent3 4" xfId="12" xr:uid="{00000000-0005-0000-0000-00007D000000}"/>
    <cellStyle name="20% - Accent3 4 2" xfId="3432" xr:uid="{00000000-0005-0000-0000-00007E000000}"/>
    <cellStyle name="20% - Accent3 4 3" xfId="3433" xr:uid="{00000000-0005-0000-0000-00007F000000}"/>
    <cellStyle name="20% - Accent3 4 4" xfId="6787" xr:uid="{00000000-0005-0000-0000-000080000000}"/>
    <cellStyle name="20% - Accent3 4 5" xfId="6225" xr:uid="{00000000-0005-0000-0000-000081000000}"/>
    <cellStyle name="20% - Accent3 4 6" xfId="3431" xr:uid="{00000000-0005-0000-0000-000082000000}"/>
    <cellStyle name="20% - Accent3 4_Output(m)" xfId="5437" xr:uid="{00000000-0005-0000-0000-000083000000}"/>
    <cellStyle name="20% - Accent3 5" xfId="3434" xr:uid="{00000000-0005-0000-0000-000084000000}"/>
    <cellStyle name="20% - Accent3 5 2" xfId="3435" xr:uid="{00000000-0005-0000-0000-000085000000}"/>
    <cellStyle name="20% - Accent3 5 3" xfId="6788" xr:uid="{00000000-0005-0000-0000-000086000000}"/>
    <cellStyle name="20% - Accent3 5 4" xfId="6226" xr:uid="{00000000-0005-0000-0000-000087000000}"/>
    <cellStyle name="20% - Accent3 5_Output(m)" xfId="5438" xr:uid="{00000000-0005-0000-0000-000088000000}"/>
    <cellStyle name="20% - Accent3 6" xfId="3436" xr:uid="{00000000-0005-0000-0000-000089000000}"/>
    <cellStyle name="20% - Accent3 7" xfId="3437" xr:uid="{00000000-0005-0000-0000-00008A000000}"/>
    <cellStyle name="20% - Accent3 7 2" xfId="3438" xr:uid="{00000000-0005-0000-0000-00008B000000}"/>
    <cellStyle name="20% - Accent3 7_Average Energy Prices" xfId="4186" xr:uid="{00000000-0005-0000-0000-00008C000000}"/>
    <cellStyle name="20% - Accent4" xfId="13" builtinId="42" customBuiltin="1"/>
    <cellStyle name="20% - Accent4 2" xfId="14" xr:uid="{00000000-0005-0000-0000-00008E000000}"/>
    <cellStyle name="20% - Accent4 2 10" xfId="5243" xr:uid="{00000000-0005-0000-0000-00008F000000}"/>
    <cellStyle name="20% - Accent4 2 11" xfId="6520" xr:uid="{00000000-0005-0000-0000-000090000000}"/>
    <cellStyle name="20% - Accent4 2 12" xfId="2736" xr:uid="{00000000-0005-0000-0000-000091000000}"/>
    <cellStyle name="20% - Accent4 2 2" xfId="2758" xr:uid="{00000000-0005-0000-0000-000092000000}"/>
    <cellStyle name="20% - Accent4 2 2 2" xfId="2877" xr:uid="{00000000-0005-0000-0000-000093000000}"/>
    <cellStyle name="20% - Accent4 2 2 3" xfId="6542" xr:uid="{00000000-0005-0000-0000-000094000000}"/>
    <cellStyle name="20% - Accent4 2 2 4" xfId="6227" xr:uid="{00000000-0005-0000-0000-000095000000}"/>
    <cellStyle name="20% - Accent4 2 2_Inputs" xfId="4013" xr:uid="{00000000-0005-0000-0000-000096000000}"/>
    <cellStyle name="20% - Accent4 2 3" xfId="2876" xr:uid="{00000000-0005-0000-0000-000097000000}"/>
    <cellStyle name="20% - Accent4 2 3 2" xfId="6598" xr:uid="{00000000-0005-0000-0000-000098000000}"/>
    <cellStyle name="20% - Accent4 2 3 3" xfId="6228" xr:uid="{00000000-0005-0000-0000-000099000000}"/>
    <cellStyle name="20% - Accent4 2 3_Output(m)" xfId="5439" xr:uid="{00000000-0005-0000-0000-00009A000000}"/>
    <cellStyle name="20% - Accent4 2 4" xfId="4022" xr:uid="{00000000-0005-0000-0000-00009B000000}"/>
    <cellStyle name="20% - Accent4 2 5" xfId="4164" xr:uid="{00000000-0005-0000-0000-00009C000000}"/>
    <cellStyle name="20% - Accent4 2 6" xfId="4171" xr:uid="{00000000-0005-0000-0000-00009D000000}"/>
    <cellStyle name="20% - Accent4 2 7" xfId="4176" xr:uid="{00000000-0005-0000-0000-00009E000000}"/>
    <cellStyle name="20% - Accent4 2 8" xfId="5160" xr:uid="{00000000-0005-0000-0000-00009F000000}"/>
    <cellStyle name="20% - Accent4 2 9" xfId="5184" xr:uid="{00000000-0005-0000-0000-0000A0000000}"/>
    <cellStyle name="20% - Accent4 2_Average Energy Prices" xfId="4187" xr:uid="{00000000-0005-0000-0000-0000A1000000}"/>
    <cellStyle name="20% - Accent4 3" xfId="15" xr:uid="{00000000-0005-0000-0000-0000A2000000}"/>
    <cellStyle name="20% - Accent4 3 2" xfId="3439" xr:uid="{00000000-0005-0000-0000-0000A3000000}"/>
    <cellStyle name="20% - Accent4 3_Fuel Cost" xfId="3440" xr:uid="{00000000-0005-0000-0000-0000A4000000}"/>
    <cellStyle name="20% - Accent4 4" xfId="16" xr:uid="{00000000-0005-0000-0000-0000A5000000}"/>
    <cellStyle name="20% - Accent4 4 2" xfId="3442" xr:uid="{00000000-0005-0000-0000-0000A6000000}"/>
    <cellStyle name="20% - Accent4 4 3" xfId="3443" xr:uid="{00000000-0005-0000-0000-0000A7000000}"/>
    <cellStyle name="20% - Accent4 4 4" xfId="6789" xr:uid="{00000000-0005-0000-0000-0000A8000000}"/>
    <cellStyle name="20% - Accent4 4 5" xfId="6229" xr:uid="{00000000-0005-0000-0000-0000A9000000}"/>
    <cellStyle name="20% - Accent4 4 6" xfId="3441" xr:uid="{00000000-0005-0000-0000-0000AA000000}"/>
    <cellStyle name="20% - Accent4 4_Output(m)" xfId="5440" xr:uid="{00000000-0005-0000-0000-0000AB000000}"/>
    <cellStyle name="20% - Accent4 5" xfId="3444" xr:uid="{00000000-0005-0000-0000-0000AC000000}"/>
    <cellStyle name="20% - Accent4 5 2" xfId="3445" xr:uid="{00000000-0005-0000-0000-0000AD000000}"/>
    <cellStyle name="20% - Accent4 5 3" xfId="6790" xr:uid="{00000000-0005-0000-0000-0000AE000000}"/>
    <cellStyle name="20% - Accent4 5 4" xfId="6230" xr:uid="{00000000-0005-0000-0000-0000AF000000}"/>
    <cellStyle name="20% - Accent4 5_Output(m)" xfId="5441" xr:uid="{00000000-0005-0000-0000-0000B0000000}"/>
    <cellStyle name="20% - Accent4 6" xfId="3446" xr:uid="{00000000-0005-0000-0000-0000B1000000}"/>
    <cellStyle name="20% - Accent4 7" xfId="3447" xr:uid="{00000000-0005-0000-0000-0000B2000000}"/>
    <cellStyle name="20% - Accent4 7 2" xfId="3448" xr:uid="{00000000-0005-0000-0000-0000B3000000}"/>
    <cellStyle name="20% - Accent4 7_Average Energy Prices" xfId="4188" xr:uid="{00000000-0005-0000-0000-0000B4000000}"/>
    <cellStyle name="20% - Accent5" xfId="17" builtinId="46" customBuiltin="1"/>
    <cellStyle name="20% - Accent5 2" xfId="18" xr:uid="{00000000-0005-0000-0000-0000B6000000}"/>
    <cellStyle name="20% - Accent5 2 10" xfId="5244" xr:uid="{00000000-0005-0000-0000-0000B7000000}"/>
    <cellStyle name="20% - Accent5 2 11" xfId="6524" xr:uid="{00000000-0005-0000-0000-0000B8000000}"/>
    <cellStyle name="20% - Accent5 2 12" xfId="2740" xr:uid="{00000000-0005-0000-0000-0000B9000000}"/>
    <cellStyle name="20% - Accent5 2 2" xfId="2759" xr:uid="{00000000-0005-0000-0000-0000BA000000}"/>
    <cellStyle name="20% - Accent5 2 2 2" xfId="2879" xr:uid="{00000000-0005-0000-0000-0000BB000000}"/>
    <cellStyle name="20% - Accent5 2 2 3" xfId="6543" xr:uid="{00000000-0005-0000-0000-0000BC000000}"/>
    <cellStyle name="20% - Accent5 2 2 4" xfId="6231" xr:uid="{00000000-0005-0000-0000-0000BD000000}"/>
    <cellStyle name="20% - Accent5 2 2_Inputs" xfId="3789" xr:uid="{00000000-0005-0000-0000-0000BE000000}"/>
    <cellStyle name="20% - Accent5 2 3" xfId="2878" xr:uid="{00000000-0005-0000-0000-0000BF000000}"/>
    <cellStyle name="20% - Accent5 2 3 2" xfId="6599" xr:uid="{00000000-0005-0000-0000-0000C0000000}"/>
    <cellStyle name="20% - Accent5 2 3 3" xfId="6232" xr:uid="{00000000-0005-0000-0000-0000C1000000}"/>
    <cellStyle name="20% - Accent5 2 3_Output(m)" xfId="5442" xr:uid="{00000000-0005-0000-0000-0000C2000000}"/>
    <cellStyle name="20% - Accent5 2 4" xfId="4023" xr:uid="{00000000-0005-0000-0000-0000C3000000}"/>
    <cellStyle name="20% - Accent5 2 5" xfId="4144" xr:uid="{00000000-0005-0000-0000-0000C4000000}"/>
    <cellStyle name="20% - Accent5 2 6" xfId="4036" xr:uid="{00000000-0005-0000-0000-0000C5000000}"/>
    <cellStyle name="20% - Accent5 2 7" xfId="4159" xr:uid="{00000000-0005-0000-0000-0000C6000000}"/>
    <cellStyle name="20% - Accent5 2 8" xfId="5162" xr:uid="{00000000-0005-0000-0000-0000C7000000}"/>
    <cellStyle name="20% - Accent5 2 9" xfId="5238" xr:uid="{00000000-0005-0000-0000-0000C8000000}"/>
    <cellStyle name="20% - Accent5 2_Average Energy Prices" xfId="4189" xr:uid="{00000000-0005-0000-0000-0000C9000000}"/>
    <cellStyle name="20% - Accent5 3" xfId="19" xr:uid="{00000000-0005-0000-0000-0000CA000000}"/>
    <cellStyle name="20% - Accent5 3 2" xfId="3449" xr:uid="{00000000-0005-0000-0000-0000CB000000}"/>
    <cellStyle name="20% - Accent5 3 3" xfId="2880" xr:uid="{00000000-0005-0000-0000-0000CC000000}"/>
    <cellStyle name="20% - Accent5 3 4" xfId="6544" xr:uid="{00000000-0005-0000-0000-0000CD000000}"/>
    <cellStyle name="20% - Accent5 3 5" xfId="2760" xr:uid="{00000000-0005-0000-0000-0000CE000000}"/>
    <cellStyle name="20% - Accent5 3_Fuel Cost" xfId="3450" xr:uid="{00000000-0005-0000-0000-0000CF000000}"/>
    <cellStyle name="20% - Accent5 4" xfId="20" xr:uid="{00000000-0005-0000-0000-0000D0000000}"/>
    <cellStyle name="20% - Accent5 4 2" xfId="3452" xr:uid="{00000000-0005-0000-0000-0000D1000000}"/>
    <cellStyle name="20% - Accent5 4 3" xfId="3453" xr:uid="{00000000-0005-0000-0000-0000D2000000}"/>
    <cellStyle name="20% - Accent5 4 4" xfId="6791" xr:uid="{00000000-0005-0000-0000-0000D3000000}"/>
    <cellStyle name="20% - Accent5 4 5" xfId="6233" xr:uid="{00000000-0005-0000-0000-0000D4000000}"/>
    <cellStyle name="20% - Accent5 4 6" xfId="3451" xr:uid="{00000000-0005-0000-0000-0000D5000000}"/>
    <cellStyle name="20% - Accent5 4_Output(m)" xfId="5443" xr:uid="{00000000-0005-0000-0000-0000D6000000}"/>
    <cellStyle name="20% - Accent5 5" xfId="3454" xr:uid="{00000000-0005-0000-0000-0000D7000000}"/>
    <cellStyle name="20% - Accent5 5 2" xfId="3455" xr:uid="{00000000-0005-0000-0000-0000D8000000}"/>
    <cellStyle name="20% - Accent5 5 3" xfId="6792" xr:uid="{00000000-0005-0000-0000-0000D9000000}"/>
    <cellStyle name="20% - Accent5 5 4" xfId="6234" xr:uid="{00000000-0005-0000-0000-0000DA000000}"/>
    <cellStyle name="20% - Accent5 5_Output(m)" xfId="5444" xr:uid="{00000000-0005-0000-0000-0000DB000000}"/>
    <cellStyle name="20% - Accent5 6" xfId="3456" xr:uid="{00000000-0005-0000-0000-0000DC000000}"/>
    <cellStyle name="20% - Accent5 7" xfId="3457" xr:uid="{00000000-0005-0000-0000-0000DD000000}"/>
    <cellStyle name="20% - Accent6" xfId="21" builtinId="50" customBuiltin="1"/>
    <cellStyle name="20% - Accent6 2" xfId="22" xr:uid="{00000000-0005-0000-0000-0000DF000000}"/>
    <cellStyle name="20% - Accent6 2 10" xfId="8048" xr:uid="{00000000-0005-0000-0000-0000E0000000}"/>
    <cellStyle name="20% - Accent6 2 2" xfId="2761" xr:uid="{00000000-0005-0000-0000-0000E1000000}"/>
    <cellStyle name="20% - Accent6 2 2 2" xfId="6545" xr:uid="{00000000-0005-0000-0000-0000E2000000}"/>
    <cellStyle name="20% - Accent6 2 2 3" xfId="6235" xr:uid="{00000000-0005-0000-0000-0000E3000000}"/>
    <cellStyle name="20% - Accent6 2 2_Output(m)" xfId="5445" xr:uid="{00000000-0005-0000-0000-0000E4000000}"/>
    <cellStyle name="20% - Accent6 2 3" xfId="2881" xr:uid="{00000000-0005-0000-0000-0000E5000000}"/>
    <cellStyle name="20% - Accent6 2 3 2" xfId="6600" xr:uid="{00000000-0005-0000-0000-0000E6000000}"/>
    <cellStyle name="20% - Accent6 2 3 3" xfId="6236" xr:uid="{00000000-0005-0000-0000-0000E7000000}"/>
    <cellStyle name="20% - Accent6 2 3_Output(m)" xfId="5446" xr:uid="{00000000-0005-0000-0000-0000E8000000}"/>
    <cellStyle name="20% - Accent6 2 4" xfId="5164" xr:uid="{00000000-0005-0000-0000-0000E9000000}"/>
    <cellStyle name="20% - Accent6 2 5" xfId="6528" xr:uid="{00000000-0005-0000-0000-0000EA000000}"/>
    <cellStyle name="20% - Accent6 2 6" xfId="7221" xr:uid="{00000000-0005-0000-0000-0000EB000000}"/>
    <cellStyle name="20% - Accent6 2 7" xfId="7256" xr:uid="{00000000-0005-0000-0000-0000EC000000}"/>
    <cellStyle name="20% - Accent6 2 8" xfId="7335" xr:uid="{00000000-0005-0000-0000-0000ED000000}"/>
    <cellStyle name="20% - Accent6 2 9" xfId="2744" xr:uid="{00000000-0005-0000-0000-0000EE000000}"/>
    <cellStyle name="20% - Accent6 2_Average Energy Prices" xfId="4190" xr:uid="{00000000-0005-0000-0000-0000EF000000}"/>
    <cellStyle name="20% - Accent6 3" xfId="23" xr:uid="{00000000-0005-0000-0000-0000F0000000}"/>
    <cellStyle name="20% - Accent6 3 2" xfId="3458" xr:uid="{00000000-0005-0000-0000-0000F1000000}"/>
    <cellStyle name="20% - Accent6 3_Fuel Cost" xfId="3459" xr:uid="{00000000-0005-0000-0000-0000F2000000}"/>
    <cellStyle name="20% - Accent6 4" xfId="24" xr:uid="{00000000-0005-0000-0000-0000F3000000}"/>
    <cellStyle name="20% - Accent6 4 2" xfId="3461" xr:uid="{00000000-0005-0000-0000-0000F4000000}"/>
    <cellStyle name="20% - Accent6 4 3" xfId="3462" xr:uid="{00000000-0005-0000-0000-0000F5000000}"/>
    <cellStyle name="20% - Accent6 4 4" xfId="6793" xr:uid="{00000000-0005-0000-0000-0000F6000000}"/>
    <cellStyle name="20% - Accent6 4 5" xfId="6237" xr:uid="{00000000-0005-0000-0000-0000F7000000}"/>
    <cellStyle name="20% - Accent6 4 6" xfId="3460" xr:uid="{00000000-0005-0000-0000-0000F8000000}"/>
    <cellStyle name="20% - Accent6 4_Output(m)" xfId="5447" xr:uid="{00000000-0005-0000-0000-0000F9000000}"/>
    <cellStyle name="20% - Accent6 5" xfId="3463" xr:uid="{00000000-0005-0000-0000-0000FA000000}"/>
    <cellStyle name="20% - Accent6 5 2" xfId="3464" xr:uid="{00000000-0005-0000-0000-0000FB000000}"/>
    <cellStyle name="20% - Accent6 5 3" xfId="6794" xr:uid="{00000000-0005-0000-0000-0000FC000000}"/>
    <cellStyle name="20% - Accent6 5 4" xfId="6238" xr:uid="{00000000-0005-0000-0000-0000FD000000}"/>
    <cellStyle name="20% - Accent6 5_Output(m)" xfId="5448" xr:uid="{00000000-0005-0000-0000-0000FE000000}"/>
    <cellStyle name="20% - Accent6 6" xfId="3465" xr:uid="{00000000-0005-0000-0000-0000FF000000}"/>
    <cellStyle name="20% - Accent6 7" xfId="3466" xr:uid="{00000000-0005-0000-0000-000000010000}"/>
    <cellStyle name="20% - Accent6 7 2" xfId="3467" xr:uid="{00000000-0005-0000-0000-000001010000}"/>
    <cellStyle name="20% - Accent6 7_Average Energy Prices" xfId="4191" xr:uid="{00000000-0005-0000-0000-000002010000}"/>
    <cellStyle name="40% - Accent1" xfId="25" builtinId="31" customBuiltin="1"/>
    <cellStyle name="40% - Accent1 2" xfId="26" xr:uid="{00000000-0005-0000-0000-000004010000}"/>
    <cellStyle name="40% - Accent1 2 10" xfId="8367" xr:uid="{00000000-0005-0000-0000-000005010000}"/>
    <cellStyle name="40% - Accent1 2 2" xfId="2762" xr:uid="{00000000-0005-0000-0000-000006010000}"/>
    <cellStyle name="40% - Accent1 2 2 2" xfId="6546" xr:uid="{00000000-0005-0000-0000-000007010000}"/>
    <cellStyle name="40% - Accent1 2 2 3" xfId="6239" xr:uid="{00000000-0005-0000-0000-000008010000}"/>
    <cellStyle name="40% - Accent1 2 2_Output(m)" xfId="5449" xr:uid="{00000000-0005-0000-0000-000009010000}"/>
    <cellStyle name="40% - Accent1 2 3" xfId="2882" xr:uid="{00000000-0005-0000-0000-00000A010000}"/>
    <cellStyle name="40% - Accent1 2 3 2" xfId="6601" xr:uid="{00000000-0005-0000-0000-00000B010000}"/>
    <cellStyle name="40% - Accent1 2 3 3" xfId="6240" xr:uid="{00000000-0005-0000-0000-00000C010000}"/>
    <cellStyle name="40% - Accent1 2 3_Output(m)" xfId="5450" xr:uid="{00000000-0005-0000-0000-00000D010000}"/>
    <cellStyle name="40% - Accent1 2 4" xfId="5155" xr:uid="{00000000-0005-0000-0000-00000E010000}"/>
    <cellStyle name="40% - Accent1 2 5" xfId="6509" xr:uid="{00000000-0005-0000-0000-00000F010000}"/>
    <cellStyle name="40% - Accent1 2 6" xfId="7216" xr:uid="{00000000-0005-0000-0000-000010010000}"/>
    <cellStyle name="40% - Accent1 2 7" xfId="7226" xr:uid="{00000000-0005-0000-0000-000011010000}"/>
    <cellStyle name="40% - Accent1 2 8" xfId="7330" xr:uid="{00000000-0005-0000-0000-000012010000}"/>
    <cellStyle name="40% - Accent1 2 9" xfId="2725" xr:uid="{00000000-0005-0000-0000-000013010000}"/>
    <cellStyle name="40% - Accent1 2_Average Energy Prices" xfId="4192" xr:uid="{00000000-0005-0000-0000-000014010000}"/>
    <cellStyle name="40% - Accent1 3" xfId="27" xr:uid="{00000000-0005-0000-0000-000015010000}"/>
    <cellStyle name="40% - Accent1 3 2" xfId="3468" xr:uid="{00000000-0005-0000-0000-000016010000}"/>
    <cellStyle name="40% - Accent1 3_Fuel Cost" xfId="3469" xr:uid="{00000000-0005-0000-0000-000017010000}"/>
    <cellStyle name="40% - Accent1 4" xfId="28" xr:uid="{00000000-0005-0000-0000-000018010000}"/>
    <cellStyle name="40% - Accent1 4 2" xfId="3471" xr:uid="{00000000-0005-0000-0000-000019010000}"/>
    <cellStyle name="40% - Accent1 4 3" xfId="3472" xr:uid="{00000000-0005-0000-0000-00001A010000}"/>
    <cellStyle name="40% - Accent1 4 4" xfId="6795" xr:uid="{00000000-0005-0000-0000-00001B010000}"/>
    <cellStyle name="40% - Accent1 4 5" xfId="6241" xr:uid="{00000000-0005-0000-0000-00001C010000}"/>
    <cellStyle name="40% - Accent1 4 6" xfId="3470" xr:uid="{00000000-0005-0000-0000-00001D010000}"/>
    <cellStyle name="40% - Accent1 4_Output(m)" xfId="5451" xr:uid="{00000000-0005-0000-0000-00001E010000}"/>
    <cellStyle name="40% - Accent1 5" xfId="3473" xr:uid="{00000000-0005-0000-0000-00001F010000}"/>
    <cellStyle name="40% - Accent1 5 2" xfId="3474" xr:uid="{00000000-0005-0000-0000-000020010000}"/>
    <cellStyle name="40% - Accent1 5 3" xfId="6796" xr:uid="{00000000-0005-0000-0000-000021010000}"/>
    <cellStyle name="40% - Accent1 5 4" xfId="6242" xr:uid="{00000000-0005-0000-0000-000022010000}"/>
    <cellStyle name="40% - Accent1 5_Output(m)" xfId="5452" xr:uid="{00000000-0005-0000-0000-000023010000}"/>
    <cellStyle name="40% - Accent1 6" xfId="3475" xr:uid="{00000000-0005-0000-0000-000024010000}"/>
    <cellStyle name="40% - Accent1 7" xfId="3476" xr:uid="{00000000-0005-0000-0000-000025010000}"/>
    <cellStyle name="40% - Accent1 7 2" xfId="3477" xr:uid="{00000000-0005-0000-0000-000026010000}"/>
    <cellStyle name="40% - Accent1 7_Average Energy Prices" xfId="4193" xr:uid="{00000000-0005-0000-0000-000027010000}"/>
    <cellStyle name="40% - Accent2" xfId="29" builtinId="35" customBuiltin="1"/>
    <cellStyle name="40% - Accent2 2" xfId="30" xr:uid="{00000000-0005-0000-0000-000029010000}"/>
    <cellStyle name="40% - Accent2 2 10" xfId="9114" xr:uid="{00000000-0005-0000-0000-00002A010000}"/>
    <cellStyle name="40% - Accent2 2 2" xfId="2763" xr:uid="{00000000-0005-0000-0000-00002B010000}"/>
    <cellStyle name="40% - Accent2 2 2 2" xfId="6547" xr:uid="{00000000-0005-0000-0000-00002C010000}"/>
    <cellStyle name="40% - Accent2 2 2 3" xfId="6243" xr:uid="{00000000-0005-0000-0000-00002D010000}"/>
    <cellStyle name="40% - Accent2 2 2_Output(m)" xfId="5453" xr:uid="{00000000-0005-0000-0000-00002E010000}"/>
    <cellStyle name="40% - Accent2 2 3" xfId="2883" xr:uid="{00000000-0005-0000-0000-00002F010000}"/>
    <cellStyle name="40% - Accent2 2 3 2" xfId="6602" xr:uid="{00000000-0005-0000-0000-000030010000}"/>
    <cellStyle name="40% - Accent2 2 3 3" xfId="6244" xr:uid="{00000000-0005-0000-0000-000031010000}"/>
    <cellStyle name="40% - Accent2 2 3_Output(m)" xfId="5454" xr:uid="{00000000-0005-0000-0000-000032010000}"/>
    <cellStyle name="40% - Accent2 2 4" xfId="5157" xr:uid="{00000000-0005-0000-0000-000033010000}"/>
    <cellStyle name="40% - Accent2 2 5" xfId="6513" xr:uid="{00000000-0005-0000-0000-000034010000}"/>
    <cellStyle name="40% - Accent2 2 6" xfId="7217" xr:uid="{00000000-0005-0000-0000-000035010000}"/>
    <cellStyle name="40% - Accent2 2 7" xfId="7258" xr:uid="{00000000-0005-0000-0000-000036010000}"/>
    <cellStyle name="40% - Accent2 2 8" xfId="7331" xr:uid="{00000000-0005-0000-0000-000037010000}"/>
    <cellStyle name="40% - Accent2 2 9" xfId="2729" xr:uid="{00000000-0005-0000-0000-000038010000}"/>
    <cellStyle name="40% - Accent2 2_Average Energy Prices" xfId="4194" xr:uid="{00000000-0005-0000-0000-000039010000}"/>
    <cellStyle name="40% - Accent2 3" xfId="31" xr:uid="{00000000-0005-0000-0000-00003A010000}"/>
    <cellStyle name="40% - Accent2 3 2" xfId="3478" xr:uid="{00000000-0005-0000-0000-00003B010000}"/>
    <cellStyle name="40% - Accent2 3_Fuel Cost" xfId="3479" xr:uid="{00000000-0005-0000-0000-00003C010000}"/>
    <cellStyle name="40% - Accent2 4" xfId="32" xr:uid="{00000000-0005-0000-0000-00003D010000}"/>
    <cellStyle name="40% - Accent2 4 2" xfId="3481" xr:uid="{00000000-0005-0000-0000-00003E010000}"/>
    <cellStyle name="40% - Accent2 4 3" xfId="3482" xr:uid="{00000000-0005-0000-0000-00003F010000}"/>
    <cellStyle name="40% - Accent2 4 4" xfId="6797" xr:uid="{00000000-0005-0000-0000-000040010000}"/>
    <cellStyle name="40% - Accent2 4 5" xfId="6245" xr:uid="{00000000-0005-0000-0000-000041010000}"/>
    <cellStyle name="40% - Accent2 4 6" xfId="3480" xr:uid="{00000000-0005-0000-0000-000042010000}"/>
    <cellStyle name="40% - Accent2 4_Output(m)" xfId="5455" xr:uid="{00000000-0005-0000-0000-000043010000}"/>
    <cellStyle name="40% - Accent2 5" xfId="3483" xr:uid="{00000000-0005-0000-0000-000044010000}"/>
    <cellStyle name="40% - Accent2 5 2" xfId="3484" xr:uid="{00000000-0005-0000-0000-000045010000}"/>
    <cellStyle name="40% - Accent2 5 3" xfId="6798" xr:uid="{00000000-0005-0000-0000-000046010000}"/>
    <cellStyle name="40% - Accent2 5 4" xfId="6246" xr:uid="{00000000-0005-0000-0000-000047010000}"/>
    <cellStyle name="40% - Accent2 5_Output(m)" xfId="5456" xr:uid="{00000000-0005-0000-0000-000048010000}"/>
    <cellStyle name="40% - Accent2 6" xfId="3485" xr:uid="{00000000-0005-0000-0000-000049010000}"/>
    <cellStyle name="40% - Accent2 7" xfId="3486" xr:uid="{00000000-0005-0000-0000-00004A010000}"/>
    <cellStyle name="40% - Accent3" xfId="33" builtinId="39" customBuiltin="1"/>
    <cellStyle name="40% - Accent3 2" xfId="34" xr:uid="{00000000-0005-0000-0000-00004C010000}"/>
    <cellStyle name="40% - Accent3 2 10" xfId="8673" xr:uid="{00000000-0005-0000-0000-00004D010000}"/>
    <cellStyle name="40% - Accent3 2 2" xfId="2764" xr:uid="{00000000-0005-0000-0000-00004E010000}"/>
    <cellStyle name="40% - Accent3 2 2 2" xfId="6548" xr:uid="{00000000-0005-0000-0000-00004F010000}"/>
    <cellStyle name="40% - Accent3 2 2 3" xfId="6247" xr:uid="{00000000-0005-0000-0000-000050010000}"/>
    <cellStyle name="40% - Accent3 2 2_Output(m)" xfId="5457" xr:uid="{00000000-0005-0000-0000-000051010000}"/>
    <cellStyle name="40% - Accent3 2 3" xfId="2884" xr:uid="{00000000-0005-0000-0000-000052010000}"/>
    <cellStyle name="40% - Accent3 2 3 2" xfId="6603" xr:uid="{00000000-0005-0000-0000-000053010000}"/>
    <cellStyle name="40% - Accent3 2 3 3" xfId="6248" xr:uid="{00000000-0005-0000-0000-000054010000}"/>
    <cellStyle name="40% - Accent3 2 3_Output(m)" xfId="5458" xr:uid="{00000000-0005-0000-0000-000055010000}"/>
    <cellStyle name="40% - Accent3 2 4" xfId="5159" xr:uid="{00000000-0005-0000-0000-000056010000}"/>
    <cellStyle name="40% - Accent3 2 5" xfId="6517" xr:uid="{00000000-0005-0000-0000-000057010000}"/>
    <cellStyle name="40% - Accent3 2 6" xfId="7218" xr:uid="{00000000-0005-0000-0000-000058010000}"/>
    <cellStyle name="40% - Accent3 2 7" xfId="7257" xr:uid="{00000000-0005-0000-0000-000059010000}"/>
    <cellStyle name="40% - Accent3 2 8" xfId="7332" xr:uid="{00000000-0005-0000-0000-00005A010000}"/>
    <cellStyle name="40% - Accent3 2 9" xfId="2733" xr:uid="{00000000-0005-0000-0000-00005B010000}"/>
    <cellStyle name="40% - Accent3 2_Average Energy Prices" xfId="4195" xr:uid="{00000000-0005-0000-0000-00005C010000}"/>
    <cellStyle name="40% - Accent3 3" xfId="35" xr:uid="{00000000-0005-0000-0000-00005D010000}"/>
    <cellStyle name="40% - Accent3 3 2" xfId="3487" xr:uid="{00000000-0005-0000-0000-00005E010000}"/>
    <cellStyle name="40% - Accent3 3_Fuel Cost" xfId="3488" xr:uid="{00000000-0005-0000-0000-00005F010000}"/>
    <cellStyle name="40% - Accent3 4" xfId="36" xr:uid="{00000000-0005-0000-0000-000060010000}"/>
    <cellStyle name="40% - Accent3 4 2" xfId="3490" xr:uid="{00000000-0005-0000-0000-000061010000}"/>
    <cellStyle name="40% - Accent3 4 3" xfId="3491" xr:uid="{00000000-0005-0000-0000-000062010000}"/>
    <cellStyle name="40% - Accent3 4 4" xfId="6799" xr:uid="{00000000-0005-0000-0000-000063010000}"/>
    <cellStyle name="40% - Accent3 4 5" xfId="6249" xr:uid="{00000000-0005-0000-0000-000064010000}"/>
    <cellStyle name="40% - Accent3 4 6" xfId="3489" xr:uid="{00000000-0005-0000-0000-000065010000}"/>
    <cellStyle name="40% - Accent3 4_Output(m)" xfId="5459" xr:uid="{00000000-0005-0000-0000-000066010000}"/>
    <cellStyle name="40% - Accent3 5" xfId="3492" xr:uid="{00000000-0005-0000-0000-000067010000}"/>
    <cellStyle name="40% - Accent3 5 2" xfId="3493" xr:uid="{00000000-0005-0000-0000-000068010000}"/>
    <cellStyle name="40% - Accent3 5 3" xfId="6800" xr:uid="{00000000-0005-0000-0000-000069010000}"/>
    <cellStyle name="40% - Accent3 5 4" xfId="6250" xr:uid="{00000000-0005-0000-0000-00006A010000}"/>
    <cellStyle name="40% - Accent3 5_Output(m)" xfId="5460" xr:uid="{00000000-0005-0000-0000-00006B010000}"/>
    <cellStyle name="40% - Accent3 6" xfId="3494" xr:uid="{00000000-0005-0000-0000-00006C010000}"/>
    <cellStyle name="40% - Accent3 7" xfId="3495" xr:uid="{00000000-0005-0000-0000-00006D010000}"/>
    <cellStyle name="40% - Accent3 7 2" xfId="3496" xr:uid="{00000000-0005-0000-0000-00006E010000}"/>
    <cellStyle name="40% - Accent3 7_Average Energy Prices" xfId="4196" xr:uid="{00000000-0005-0000-0000-00006F010000}"/>
    <cellStyle name="40% - Accent4" xfId="37" builtinId="43" customBuiltin="1"/>
    <cellStyle name="40% - Accent4 2" xfId="38" xr:uid="{00000000-0005-0000-0000-000071010000}"/>
    <cellStyle name="40% - Accent4 2 10" xfId="8072" xr:uid="{00000000-0005-0000-0000-000072010000}"/>
    <cellStyle name="40% - Accent4 2 2" xfId="2765" xr:uid="{00000000-0005-0000-0000-000073010000}"/>
    <cellStyle name="40% - Accent4 2 2 2" xfId="6549" xr:uid="{00000000-0005-0000-0000-000074010000}"/>
    <cellStyle name="40% - Accent4 2 2 3" xfId="6251" xr:uid="{00000000-0005-0000-0000-000075010000}"/>
    <cellStyle name="40% - Accent4 2 2_Output(m)" xfId="5461" xr:uid="{00000000-0005-0000-0000-000076010000}"/>
    <cellStyle name="40% - Accent4 2 3" xfId="2885" xr:uid="{00000000-0005-0000-0000-000077010000}"/>
    <cellStyle name="40% - Accent4 2 3 2" xfId="6604" xr:uid="{00000000-0005-0000-0000-000078010000}"/>
    <cellStyle name="40% - Accent4 2 3 3" xfId="6252" xr:uid="{00000000-0005-0000-0000-000079010000}"/>
    <cellStyle name="40% - Accent4 2 3_Output(m)" xfId="5462" xr:uid="{00000000-0005-0000-0000-00007A010000}"/>
    <cellStyle name="40% - Accent4 2 4" xfId="5161" xr:uid="{00000000-0005-0000-0000-00007B010000}"/>
    <cellStyle name="40% - Accent4 2 5" xfId="6521" xr:uid="{00000000-0005-0000-0000-00007C010000}"/>
    <cellStyle name="40% - Accent4 2 6" xfId="7219" xr:uid="{00000000-0005-0000-0000-00007D010000}"/>
    <cellStyle name="40% - Accent4 2 7" xfId="7274" xr:uid="{00000000-0005-0000-0000-00007E010000}"/>
    <cellStyle name="40% - Accent4 2 8" xfId="7333" xr:uid="{00000000-0005-0000-0000-00007F010000}"/>
    <cellStyle name="40% - Accent4 2 9" xfId="2737" xr:uid="{00000000-0005-0000-0000-000080010000}"/>
    <cellStyle name="40% - Accent4 2_Average Energy Prices" xfId="4197" xr:uid="{00000000-0005-0000-0000-000081010000}"/>
    <cellStyle name="40% - Accent4 3" xfId="39" xr:uid="{00000000-0005-0000-0000-000082010000}"/>
    <cellStyle name="40% - Accent4 3 2" xfId="3497" xr:uid="{00000000-0005-0000-0000-000083010000}"/>
    <cellStyle name="40% - Accent4 3_Fuel Cost" xfId="3498" xr:uid="{00000000-0005-0000-0000-000084010000}"/>
    <cellStyle name="40% - Accent4 4" xfId="40" xr:uid="{00000000-0005-0000-0000-000085010000}"/>
    <cellStyle name="40% - Accent4 4 2" xfId="3500" xr:uid="{00000000-0005-0000-0000-000086010000}"/>
    <cellStyle name="40% - Accent4 4 3" xfId="3501" xr:uid="{00000000-0005-0000-0000-000087010000}"/>
    <cellStyle name="40% - Accent4 4 4" xfId="6801" xr:uid="{00000000-0005-0000-0000-000088010000}"/>
    <cellStyle name="40% - Accent4 4 5" xfId="6253" xr:uid="{00000000-0005-0000-0000-000089010000}"/>
    <cellStyle name="40% - Accent4 4 6" xfId="3499" xr:uid="{00000000-0005-0000-0000-00008A010000}"/>
    <cellStyle name="40% - Accent4 4_Output(m)" xfId="5463" xr:uid="{00000000-0005-0000-0000-00008B010000}"/>
    <cellStyle name="40% - Accent4 5" xfId="3502" xr:uid="{00000000-0005-0000-0000-00008C010000}"/>
    <cellStyle name="40% - Accent4 5 2" xfId="3503" xr:uid="{00000000-0005-0000-0000-00008D010000}"/>
    <cellStyle name="40% - Accent4 5 3" xfId="6802" xr:uid="{00000000-0005-0000-0000-00008E010000}"/>
    <cellStyle name="40% - Accent4 5 4" xfId="6254" xr:uid="{00000000-0005-0000-0000-00008F010000}"/>
    <cellStyle name="40% - Accent4 5_Output(m)" xfId="5464" xr:uid="{00000000-0005-0000-0000-000090010000}"/>
    <cellStyle name="40% - Accent4 6" xfId="3504" xr:uid="{00000000-0005-0000-0000-000091010000}"/>
    <cellStyle name="40% - Accent4 7" xfId="3505" xr:uid="{00000000-0005-0000-0000-000092010000}"/>
    <cellStyle name="40% - Accent4 7 2" xfId="3506" xr:uid="{00000000-0005-0000-0000-000093010000}"/>
    <cellStyle name="40% - Accent4 7_Average Energy Prices" xfId="4198" xr:uid="{00000000-0005-0000-0000-000094010000}"/>
    <cellStyle name="40% - Accent5" xfId="41" builtinId="47" customBuiltin="1"/>
    <cellStyle name="40% - Accent5 10" xfId="4169" xr:uid="{00000000-0005-0000-0000-000096010000}"/>
    <cellStyle name="40% - Accent5 11" xfId="6583" xr:uid="{00000000-0005-0000-0000-000097010000}"/>
    <cellStyle name="40% - Accent5 12" xfId="7353" xr:uid="{00000000-0005-0000-0000-000098010000}"/>
    <cellStyle name="40% - Accent5 13" xfId="2847" xr:uid="{00000000-0005-0000-0000-000099010000}"/>
    <cellStyle name="40% - Accent5 13 2" xfId="9353" xr:uid="{00000000-0005-0000-0000-00009A010000}"/>
    <cellStyle name="40% - Accent5 2" xfId="42" xr:uid="{00000000-0005-0000-0000-00009B010000}"/>
    <cellStyle name="40% - Accent5 2 10" xfId="9077" xr:uid="{00000000-0005-0000-0000-00009C010000}"/>
    <cellStyle name="40% - Accent5 2 2" xfId="2766" xr:uid="{00000000-0005-0000-0000-00009D010000}"/>
    <cellStyle name="40% - Accent5 2 2 2" xfId="6550" xr:uid="{00000000-0005-0000-0000-00009E010000}"/>
    <cellStyle name="40% - Accent5 2 2 3" xfId="6255" xr:uid="{00000000-0005-0000-0000-00009F010000}"/>
    <cellStyle name="40% - Accent5 2 2_Output(m)" xfId="5465" xr:uid="{00000000-0005-0000-0000-0000A0010000}"/>
    <cellStyle name="40% - Accent5 2 3" xfId="2886" xr:uid="{00000000-0005-0000-0000-0000A1010000}"/>
    <cellStyle name="40% - Accent5 2 3 2" xfId="6605" xr:uid="{00000000-0005-0000-0000-0000A2010000}"/>
    <cellStyle name="40% - Accent5 2 3 3" xfId="6256" xr:uid="{00000000-0005-0000-0000-0000A3010000}"/>
    <cellStyle name="40% - Accent5 2 3_Output(m)" xfId="5466" xr:uid="{00000000-0005-0000-0000-0000A4010000}"/>
    <cellStyle name="40% - Accent5 2 4" xfId="5163" xr:uid="{00000000-0005-0000-0000-0000A5010000}"/>
    <cellStyle name="40% - Accent5 2 5" xfId="6525" xr:uid="{00000000-0005-0000-0000-0000A6010000}"/>
    <cellStyle name="40% - Accent5 2 6" xfId="7220" xr:uid="{00000000-0005-0000-0000-0000A7010000}"/>
    <cellStyle name="40% - Accent5 2 7" xfId="7272" xr:uid="{00000000-0005-0000-0000-0000A8010000}"/>
    <cellStyle name="40% - Accent5 2 8" xfId="7334" xr:uid="{00000000-0005-0000-0000-0000A9010000}"/>
    <cellStyle name="40% - Accent5 2 9" xfId="2741" xr:uid="{00000000-0005-0000-0000-0000AA010000}"/>
    <cellStyle name="40% - Accent5 2_Average Energy Prices" xfId="4199" xr:uid="{00000000-0005-0000-0000-0000AB010000}"/>
    <cellStyle name="40% - Accent5 3" xfId="43" xr:uid="{00000000-0005-0000-0000-0000AC010000}"/>
    <cellStyle name="40% - Accent5 3 2" xfId="3507" xr:uid="{00000000-0005-0000-0000-0000AD010000}"/>
    <cellStyle name="40% - Accent5 3_Fuel Cost" xfId="3508" xr:uid="{00000000-0005-0000-0000-0000AE010000}"/>
    <cellStyle name="40% - Accent5 4" xfId="44" xr:uid="{00000000-0005-0000-0000-0000AF010000}"/>
    <cellStyle name="40% - Accent5 4 2" xfId="3510" xr:uid="{00000000-0005-0000-0000-0000B0010000}"/>
    <cellStyle name="40% - Accent5 4 3" xfId="3511" xr:uid="{00000000-0005-0000-0000-0000B1010000}"/>
    <cellStyle name="40% - Accent5 4 4" xfId="6803" xr:uid="{00000000-0005-0000-0000-0000B2010000}"/>
    <cellStyle name="40% - Accent5 4 5" xfId="6257" xr:uid="{00000000-0005-0000-0000-0000B3010000}"/>
    <cellStyle name="40% - Accent5 4 6" xfId="3509" xr:uid="{00000000-0005-0000-0000-0000B4010000}"/>
    <cellStyle name="40% - Accent5 4_Output(m)" xfId="5467" xr:uid="{00000000-0005-0000-0000-0000B5010000}"/>
    <cellStyle name="40% - Accent5 5" xfId="3512" xr:uid="{00000000-0005-0000-0000-0000B6010000}"/>
    <cellStyle name="40% - Accent5 5 2" xfId="3513" xr:uid="{00000000-0005-0000-0000-0000B7010000}"/>
    <cellStyle name="40% - Accent5 5 3" xfId="6804" xr:uid="{00000000-0005-0000-0000-0000B8010000}"/>
    <cellStyle name="40% - Accent5 5 4" xfId="6258" xr:uid="{00000000-0005-0000-0000-0000B9010000}"/>
    <cellStyle name="40% - Accent5 5_Output(m)" xfId="5468" xr:uid="{00000000-0005-0000-0000-0000BA010000}"/>
    <cellStyle name="40% - Accent5 6" xfId="3514" xr:uid="{00000000-0005-0000-0000-0000BB010000}"/>
    <cellStyle name="40% - Accent5 7" xfId="3515" xr:uid="{00000000-0005-0000-0000-0000BC010000}"/>
    <cellStyle name="40% - Accent5 7 2" xfId="3516" xr:uid="{00000000-0005-0000-0000-0000BD010000}"/>
    <cellStyle name="40% - Accent5 7_Average Energy Prices" xfId="4200" xr:uid="{00000000-0005-0000-0000-0000BE010000}"/>
    <cellStyle name="40% - Accent5 8" xfId="2859" xr:uid="{00000000-0005-0000-0000-0000BF010000}"/>
    <cellStyle name="40% - Accent5 9" xfId="4015" xr:uid="{00000000-0005-0000-0000-0000C0010000}"/>
    <cellStyle name="40% - Accent6" xfId="45" builtinId="51" customBuiltin="1"/>
    <cellStyle name="40% - Accent6 10" xfId="4168" xr:uid="{00000000-0005-0000-0000-0000C2010000}"/>
    <cellStyle name="40% - Accent6 11" xfId="6584" xr:uid="{00000000-0005-0000-0000-0000C3010000}"/>
    <cellStyle name="40% - Accent6 12" xfId="7354" xr:uid="{00000000-0005-0000-0000-0000C4010000}"/>
    <cellStyle name="40% - Accent6 13" xfId="2848" xr:uid="{00000000-0005-0000-0000-0000C5010000}"/>
    <cellStyle name="40% - Accent6 13 2" xfId="8550" xr:uid="{00000000-0005-0000-0000-0000C6010000}"/>
    <cellStyle name="40% - Accent6 2" xfId="46" xr:uid="{00000000-0005-0000-0000-0000C7010000}"/>
    <cellStyle name="40% - Accent6 2 10" xfId="8121" xr:uid="{00000000-0005-0000-0000-0000C8010000}"/>
    <cellStyle name="40% - Accent6 2 2" xfId="2767" xr:uid="{00000000-0005-0000-0000-0000C9010000}"/>
    <cellStyle name="40% - Accent6 2 2 2" xfId="6551" xr:uid="{00000000-0005-0000-0000-0000CA010000}"/>
    <cellStyle name="40% - Accent6 2 2 3" xfId="6259" xr:uid="{00000000-0005-0000-0000-0000CB010000}"/>
    <cellStyle name="40% - Accent6 2 2_Output(m)" xfId="5469" xr:uid="{00000000-0005-0000-0000-0000CC010000}"/>
    <cellStyle name="40% - Accent6 2 3" xfId="2887" xr:uid="{00000000-0005-0000-0000-0000CD010000}"/>
    <cellStyle name="40% - Accent6 2 3 2" xfId="6606" xr:uid="{00000000-0005-0000-0000-0000CE010000}"/>
    <cellStyle name="40% - Accent6 2 3 3" xfId="6260" xr:uid="{00000000-0005-0000-0000-0000CF010000}"/>
    <cellStyle name="40% - Accent6 2 3_Output(m)" xfId="5470" xr:uid="{00000000-0005-0000-0000-0000D0010000}"/>
    <cellStyle name="40% - Accent6 2 4" xfId="5165" xr:uid="{00000000-0005-0000-0000-0000D1010000}"/>
    <cellStyle name="40% - Accent6 2 5" xfId="6529" xr:uid="{00000000-0005-0000-0000-0000D2010000}"/>
    <cellStyle name="40% - Accent6 2 6" xfId="7222" xr:uid="{00000000-0005-0000-0000-0000D3010000}"/>
    <cellStyle name="40% - Accent6 2 7" xfId="7273" xr:uid="{00000000-0005-0000-0000-0000D4010000}"/>
    <cellStyle name="40% - Accent6 2 8" xfId="7336" xr:uid="{00000000-0005-0000-0000-0000D5010000}"/>
    <cellStyle name="40% - Accent6 2 9" xfId="2745" xr:uid="{00000000-0005-0000-0000-0000D6010000}"/>
    <cellStyle name="40% - Accent6 2_Average Energy Prices" xfId="4201" xr:uid="{00000000-0005-0000-0000-0000D7010000}"/>
    <cellStyle name="40% - Accent6 3" xfId="47" xr:uid="{00000000-0005-0000-0000-0000D8010000}"/>
    <cellStyle name="40% - Accent6 3 2" xfId="3517" xr:uid="{00000000-0005-0000-0000-0000D9010000}"/>
    <cellStyle name="40% - Accent6 3_Fuel Cost" xfId="3518" xr:uid="{00000000-0005-0000-0000-0000DA010000}"/>
    <cellStyle name="40% - Accent6 4" xfId="48" xr:uid="{00000000-0005-0000-0000-0000DB010000}"/>
    <cellStyle name="40% - Accent6 4 2" xfId="3520" xr:uid="{00000000-0005-0000-0000-0000DC010000}"/>
    <cellStyle name="40% - Accent6 4 3" xfId="3521" xr:uid="{00000000-0005-0000-0000-0000DD010000}"/>
    <cellStyle name="40% - Accent6 4 4" xfId="6805" xr:uid="{00000000-0005-0000-0000-0000DE010000}"/>
    <cellStyle name="40% - Accent6 4 5" xfId="6261" xr:uid="{00000000-0005-0000-0000-0000DF010000}"/>
    <cellStyle name="40% - Accent6 4 6" xfId="3519" xr:uid="{00000000-0005-0000-0000-0000E0010000}"/>
    <cellStyle name="40% - Accent6 4_Output(m)" xfId="5471" xr:uid="{00000000-0005-0000-0000-0000E1010000}"/>
    <cellStyle name="40% - Accent6 5" xfId="3522" xr:uid="{00000000-0005-0000-0000-0000E2010000}"/>
    <cellStyle name="40% - Accent6 5 2" xfId="3523" xr:uid="{00000000-0005-0000-0000-0000E3010000}"/>
    <cellStyle name="40% - Accent6 5 3" xfId="6806" xr:uid="{00000000-0005-0000-0000-0000E4010000}"/>
    <cellStyle name="40% - Accent6 5 4" xfId="6262" xr:uid="{00000000-0005-0000-0000-0000E5010000}"/>
    <cellStyle name="40% - Accent6 5_Output(m)" xfId="5472" xr:uid="{00000000-0005-0000-0000-0000E6010000}"/>
    <cellStyle name="40% - Accent6 6" xfId="3524" xr:uid="{00000000-0005-0000-0000-0000E7010000}"/>
    <cellStyle name="40% - Accent6 7" xfId="3525" xr:uid="{00000000-0005-0000-0000-0000E8010000}"/>
    <cellStyle name="40% - Accent6 7 2" xfId="3526" xr:uid="{00000000-0005-0000-0000-0000E9010000}"/>
    <cellStyle name="40% - Accent6 7_Average Energy Prices" xfId="4202" xr:uid="{00000000-0005-0000-0000-0000EA010000}"/>
    <cellStyle name="40% - Accent6 8" xfId="2860" xr:uid="{00000000-0005-0000-0000-0000EB010000}"/>
    <cellStyle name="40% - Accent6 9" xfId="4016" xr:uid="{00000000-0005-0000-0000-0000EC010000}"/>
    <cellStyle name="60% - Accent1" xfId="49" builtinId="32" customBuiltin="1"/>
    <cellStyle name="60% - Accent1 2" xfId="50" xr:uid="{00000000-0005-0000-0000-0000EE010000}"/>
    <cellStyle name="60% - Accent1 2 2" xfId="2768" xr:uid="{00000000-0005-0000-0000-0000EF010000}"/>
    <cellStyle name="60% - Accent1 2 3" xfId="2888" xr:uid="{00000000-0005-0000-0000-0000F0010000}"/>
    <cellStyle name="60% - Accent1 2 4" xfId="6510" xr:uid="{00000000-0005-0000-0000-0000F1010000}"/>
    <cellStyle name="60% - Accent1 2 5" xfId="2726" xr:uid="{00000000-0005-0000-0000-0000F2010000}"/>
    <cellStyle name="60% - Accent1 2_Average Energy Prices" xfId="4203" xr:uid="{00000000-0005-0000-0000-0000F3010000}"/>
    <cellStyle name="60% - Accent1 3" xfId="51" xr:uid="{00000000-0005-0000-0000-0000F4010000}"/>
    <cellStyle name="60% - Accent1 3 2" xfId="3527" xr:uid="{00000000-0005-0000-0000-0000F5010000}"/>
    <cellStyle name="60% - Accent1 3_Fuel Cost" xfId="3528" xr:uid="{00000000-0005-0000-0000-0000F6010000}"/>
    <cellStyle name="60% - Accent1 4" xfId="52" xr:uid="{00000000-0005-0000-0000-0000F7010000}"/>
    <cellStyle name="60% - Accent1 4 2" xfId="3530" xr:uid="{00000000-0005-0000-0000-0000F8010000}"/>
    <cellStyle name="60% - Accent1 4 3" xfId="3531" xr:uid="{00000000-0005-0000-0000-0000F9010000}"/>
    <cellStyle name="60% - Accent1 4 4" xfId="6807" xr:uid="{00000000-0005-0000-0000-0000FA010000}"/>
    <cellStyle name="60% - Accent1 4 5" xfId="6263" xr:uid="{00000000-0005-0000-0000-0000FB010000}"/>
    <cellStyle name="60% - Accent1 4 6" xfId="3529" xr:uid="{00000000-0005-0000-0000-0000FC010000}"/>
    <cellStyle name="60% - Accent1 4_Output(m)" xfId="5473" xr:uid="{00000000-0005-0000-0000-0000FD010000}"/>
    <cellStyle name="60% - Accent1 5" xfId="3532" xr:uid="{00000000-0005-0000-0000-0000FE010000}"/>
    <cellStyle name="60% - Accent1 5 2" xfId="3533" xr:uid="{00000000-0005-0000-0000-0000FF010000}"/>
    <cellStyle name="60% - Accent1 5 3" xfId="6808" xr:uid="{00000000-0005-0000-0000-000000020000}"/>
    <cellStyle name="60% - Accent1 5 4" xfId="6264" xr:uid="{00000000-0005-0000-0000-000001020000}"/>
    <cellStyle name="60% - Accent1 5_Output(m)" xfId="5474" xr:uid="{00000000-0005-0000-0000-000002020000}"/>
    <cellStyle name="60% - Accent1 6" xfId="3534" xr:uid="{00000000-0005-0000-0000-000003020000}"/>
    <cellStyle name="60% - Accent1 7" xfId="3535" xr:uid="{00000000-0005-0000-0000-000004020000}"/>
    <cellStyle name="60% - Accent1 7 2" xfId="3536" xr:uid="{00000000-0005-0000-0000-000005020000}"/>
    <cellStyle name="60% - Accent1 7_Average Energy Prices" xfId="4204" xr:uid="{00000000-0005-0000-0000-000006020000}"/>
    <cellStyle name="60% - Accent2" xfId="53" builtinId="36" customBuiltin="1"/>
    <cellStyle name="60% - Accent2 2" xfId="54" xr:uid="{00000000-0005-0000-0000-000008020000}"/>
    <cellStyle name="60% - Accent2 2 2" xfId="2769" xr:uid="{00000000-0005-0000-0000-000009020000}"/>
    <cellStyle name="60% - Accent2 2 3" xfId="2889" xr:uid="{00000000-0005-0000-0000-00000A020000}"/>
    <cellStyle name="60% - Accent2 2 4" xfId="6514" xr:uid="{00000000-0005-0000-0000-00000B020000}"/>
    <cellStyle name="60% - Accent2 2 5" xfId="2730" xr:uid="{00000000-0005-0000-0000-00000C020000}"/>
    <cellStyle name="60% - Accent2 2_Average Energy Prices" xfId="4205" xr:uid="{00000000-0005-0000-0000-00000D020000}"/>
    <cellStyle name="60% - Accent2 3" xfId="55" xr:uid="{00000000-0005-0000-0000-00000E020000}"/>
    <cellStyle name="60% - Accent2 3 2" xfId="3537" xr:uid="{00000000-0005-0000-0000-00000F020000}"/>
    <cellStyle name="60% - Accent2 3_Fuel Cost" xfId="3538" xr:uid="{00000000-0005-0000-0000-000010020000}"/>
    <cellStyle name="60% - Accent2 4" xfId="56" xr:uid="{00000000-0005-0000-0000-000011020000}"/>
    <cellStyle name="60% - Accent2 4 2" xfId="3540" xr:uid="{00000000-0005-0000-0000-000012020000}"/>
    <cellStyle name="60% - Accent2 4 3" xfId="3541" xr:uid="{00000000-0005-0000-0000-000013020000}"/>
    <cellStyle name="60% - Accent2 4 4" xfId="6809" xr:uid="{00000000-0005-0000-0000-000014020000}"/>
    <cellStyle name="60% - Accent2 4 5" xfId="6265" xr:uid="{00000000-0005-0000-0000-000015020000}"/>
    <cellStyle name="60% - Accent2 4 6" xfId="3539" xr:uid="{00000000-0005-0000-0000-000016020000}"/>
    <cellStyle name="60% - Accent2 4_Output(m)" xfId="5475" xr:uid="{00000000-0005-0000-0000-000017020000}"/>
    <cellStyle name="60% - Accent2 5" xfId="3542" xr:uid="{00000000-0005-0000-0000-000018020000}"/>
    <cellStyle name="60% - Accent2 5 2" xfId="3543" xr:uid="{00000000-0005-0000-0000-000019020000}"/>
    <cellStyle name="60% - Accent2 5 3" xfId="6810" xr:uid="{00000000-0005-0000-0000-00001A020000}"/>
    <cellStyle name="60% - Accent2 5 4" xfId="6266" xr:uid="{00000000-0005-0000-0000-00001B020000}"/>
    <cellStyle name="60% - Accent2 5_Output(m)" xfId="5476" xr:uid="{00000000-0005-0000-0000-00001C020000}"/>
    <cellStyle name="60% - Accent2 6" xfId="3544" xr:uid="{00000000-0005-0000-0000-00001D020000}"/>
    <cellStyle name="60% - Accent2 7" xfId="3545" xr:uid="{00000000-0005-0000-0000-00001E020000}"/>
    <cellStyle name="60% - Accent2 7 2" xfId="3546" xr:uid="{00000000-0005-0000-0000-00001F020000}"/>
    <cellStyle name="60% - Accent2 7_Average Energy Prices" xfId="4206" xr:uid="{00000000-0005-0000-0000-000020020000}"/>
    <cellStyle name="60% - Accent3" xfId="57" builtinId="40" customBuiltin="1"/>
    <cellStyle name="60% - Accent3 2" xfId="58" xr:uid="{00000000-0005-0000-0000-000022020000}"/>
    <cellStyle name="60% - Accent3 2 2" xfId="2770" xr:uid="{00000000-0005-0000-0000-000023020000}"/>
    <cellStyle name="60% - Accent3 2 3" xfId="2890" xr:uid="{00000000-0005-0000-0000-000024020000}"/>
    <cellStyle name="60% - Accent3 2 4" xfId="6518" xr:uid="{00000000-0005-0000-0000-000025020000}"/>
    <cellStyle name="60% - Accent3 2 5" xfId="2734" xr:uid="{00000000-0005-0000-0000-000026020000}"/>
    <cellStyle name="60% - Accent3 2_Average Energy Prices" xfId="4207" xr:uid="{00000000-0005-0000-0000-000027020000}"/>
    <cellStyle name="60% - Accent3 3" xfId="59" xr:uid="{00000000-0005-0000-0000-000028020000}"/>
    <cellStyle name="60% - Accent3 3 2" xfId="3547" xr:uid="{00000000-0005-0000-0000-000029020000}"/>
    <cellStyle name="60% - Accent3 3_Fuel Cost" xfId="3548" xr:uid="{00000000-0005-0000-0000-00002A020000}"/>
    <cellStyle name="60% - Accent3 4" xfId="60" xr:uid="{00000000-0005-0000-0000-00002B020000}"/>
    <cellStyle name="60% - Accent3 4 2" xfId="3550" xr:uid="{00000000-0005-0000-0000-00002C020000}"/>
    <cellStyle name="60% - Accent3 4 3" xfId="3551" xr:uid="{00000000-0005-0000-0000-00002D020000}"/>
    <cellStyle name="60% - Accent3 4 4" xfId="6811" xr:uid="{00000000-0005-0000-0000-00002E020000}"/>
    <cellStyle name="60% - Accent3 4 5" xfId="6267" xr:uid="{00000000-0005-0000-0000-00002F020000}"/>
    <cellStyle name="60% - Accent3 4 6" xfId="3549" xr:uid="{00000000-0005-0000-0000-000030020000}"/>
    <cellStyle name="60% - Accent3 4_Output(m)" xfId="5477" xr:uid="{00000000-0005-0000-0000-000031020000}"/>
    <cellStyle name="60% - Accent3 5" xfId="3552" xr:uid="{00000000-0005-0000-0000-000032020000}"/>
    <cellStyle name="60% - Accent3 5 2" xfId="3553" xr:uid="{00000000-0005-0000-0000-000033020000}"/>
    <cellStyle name="60% - Accent3 5 3" xfId="6812" xr:uid="{00000000-0005-0000-0000-000034020000}"/>
    <cellStyle name="60% - Accent3 5 4" xfId="6268" xr:uid="{00000000-0005-0000-0000-000035020000}"/>
    <cellStyle name="60% - Accent3 5_Output(m)" xfId="5478" xr:uid="{00000000-0005-0000-0000-000036020000}"/>
    <cellStyle name="60% - Accent3 6" xfId="3554" xr:uid="{00000000-0005-0000-0000-000037020000}"/>
    <cellStyle name="60% - Accent3 7" xfId="3555" xr:uid="{00000000-0005-0000-0000-000038020000}"/>
    <cellStyle name="60% - Accent3 7 2" xfId="3556" xr:uid="{00000000-0005-0000-0000-000039020000}"/>
    <cellStyle name="60% - Accent3 7_Average Energy Prices" xfId="4208" xr:uid="{00000000-0005-0000-0000-00003A020000}"/>
    <cellStyle name="60% - Accent4" xfId="61" builtinId="44" customBuiltin="1"/>
    <cellStyle name="60% - Accent4 2" xfId="62" xr:uid="{00000000-0005-0000-0000-00003C020000}"/>
    <cellStyle name="60% - Accent4 2 2" xfId="2771" xr:uid="{00000000-0005-0000-0000-00003D020000}"/>
    <cellStyle name="60% - Accent4 2 3" xfId="2891" xr:uid="{00000000-0005-0000-0000-00003E020000}"/>
    <cellStyle name="60% - Accent4 2 4" xfId="6522" xr:uid="{00000000-0005-0000-0000-00003F020000}"/>
    <cellStyle name="60% - Accent4 2 5" xfId="2738" xr:uid="{00000000-0005-0000-0000-000040020000}"/>
    <cellStyle name="60% - Accent4 2_Average Energy Prices" xfId="4209" xr:uid="{00000000-0005-0000-0000-000041020000}"/>
    <cellStyle name="60% - Accent4 3" xfId="63" xr:uid="{00000000-0005-0000-0000-000042020000}"/>
    <cellStyle name="60% - Accent4 3 2" xfId="3557" xr:uid="{00000000-0005-0000-0000-000043020000}"/>
    <cellStyle name="60% - Accent4 3_Fuel Cost" xfId="3558" xr:uid="{00000000-0005-0000-0000-000044020000}"/>
    <cellStyle name="60% - Accent4 4" xfId="64" xr:uid="{00000000-0005-0000-0000-000045020000}"/>
    <cellStyle name="60% - Accent4 4 2" xfId="3560" xr:uid="{00000000-0005-0000-0000-000046020000}"/>
    <cellStyle name="60% - Accent4 4 3" xfId="3561" xr:uid="{00000000-0005-0000-0000-000047020000}"/>
    <cellStyle name="60% - Accent4 4 4" xfId="6813" xr:uid="{00000000-0005-0000-0000-000048020000}"/>
    <cellStyle name="60% - Accent4 4 5" xfId="6269" xr:uid="{00000000-0005-0000-0000-000049020000}"/>
    <cellStyle name="60% - Accent4 4 6" xfId="3559" xr:uid="{00000000-0005-0000-0000-00004A020000}"/>
    <cellStyle name="60% - Accent4 4_Output(m)" xfId="5479" xr:uid="{00000000-0005-0000-0000-00004B020000}"/>
    <cellStyle name="60% - Accent4 5" xfId="3562" xr:uid="{00000000-0005-0000-0000-00004C020000}"/>
    <cellStyle name="60% - Accent4 5 2" xfId="3563" xr:uid="{00000000-0005-0000-0000-00004D020000}"/>
    <cellStyle name="60% - Accent4 5 3" xfId="6814" xr:uid="{00000000-0005-0000-0000-00004E020000}"/>
    <cellStyle name="60% - Accent4 5 4" xfId="6270" xr:uid="{00000000-0005-0000-0000-00004F020000}"/>
    <cellStyle name="60% - Accent4 5_Output(m)" xfId="5480" xr:uid="{00000000-0005-0000-0000-000050020000}"/>
    <cellStyle name="60% - Accent4 6" xfId="3564" xr:uid="{00000000-0005-0000-0000-000051020000}"/>
    <cellStyle name="60% - Accent4 7" xfId="3565" xr:uid="{00000000-0005-0000-0000-000052020000}"/>
    <cellStyle name="60% - Accent4 7 2" xfId="3566" xr:uid="{00000000-0005-0000-0000-000053020000}"/>
    <cellStyle name="60% - Accent4 7_Average Energy Prices" xfId="4210" xr:uid="{00000000-0005-0000-0000-000054020000}"/>
    <cellStyle name="60% - Accent5" xfId="65" builtinId="48" customBuiltin="1"/>
    <cellStyle name="60% - Accent5 2" xfId="66" xr:uid="{00000000-0005-0000-0000-000056020000}"/>
    <cellStyle name="60% - Accent5 2 2" xfId="2772" xr:uid="{00000000-0005-0000-0000-000057020000}"/>
    <cellStyle name="60% - Accent5 2 3" xfId="2892" xr:uid="{00000000-0005-0000-0000-000058020000}"/>
    <cellStyle name="60% - Accent5 2 4" xfId="6526" xr:uid="{00000000-0005-0000-0000-000059020000}"/>
    <cellStyle name="60% - Accent5 2 5" xfId="2742" xr:uid="{00000000-0005-0000-0000-00005A020000}"/>
    <cellStyle name="60% - Accent5 2_Average Energy Prices" xfId="4211" xr:uid="{00000000-0005-0000-0000-00005B020000}"/>
    <cellStyle name="60% - Accent5 3" xfId="67" xr:uid="{00000000-0005-0000-0000-00005C020000}"/>
    <cellStyle name="60% - Accent5 3 2" xfId="3567" xr:uid="{00000000-0005-0000-0000-00005D020000}"/>
    <cellStyle name="60% - Accent5 3_Fuel Cost" xfId="3568" xr:uid="{00000000-0005-0000-0000-00005E020000}"/>
    <cellStyle name="60% - Accent5 4" xfId="68" xr:uid="{00000000-0005-0000-0000-00005F020000}"/>
    <cellStyle name="60% - Accent5 4 2" xfId="3570" xr:uid="{00000000-0005-0000-0000-000060020000}"/>
    <cellStyle name="60% - Accent5 4 3" xfId="3571" xr:uid="{00000000-0005-0000-0000-000061020000}"/>
    <cellStyle name="60% - Accent5 4 4" xfId="6817" xr:uid="{00000000-0005-0000-0000-000062020000}"/>
    <cellStyle name="60% - Accent5 4 5" xfId="6271" xr:uid="{00000000-0005-0000-0000-000063020000}"/>
    <cellStyle name="60% - Accent5 4 6" xfId="3569" xr:uid="{00000000-0005-0000-0000-000064020000}"/>
    <cellStyle name="60% - Accent5 4_Output(m)" xfId="5481" xr:uid="{00000000-0005-0000-0000-000065020000}"/>
    <cellStyle name="60% - Accent5 5" xfId="3572" xr:uid="{00000000-0005-0000-0000-000066020000}"/>
    <cellStyle name="60% - Accent5 5 2" xfId="3573" xr:uid="{00000000-0005-0000-0000-000067020000}"/>
    <cellStyle name="60% - Accent5 5 3" xfId="6818" xr:uid="{00000000-0005-0000-0000-000068020000}"/>
    <cellStyle name="60% - Accent5 5 4" xfId="6272" xr:uid="{00000000-0005-0000-0000-000069020000}"/>
    <cellStyle name="60% - Accent5 5_Output(m)" xfId="5482" xr:uid="{00000000-0005-0000-0000-00006A020000}"/>
    <cellStyle name="60% - Accent5 6" xfId="3574" xr:uid="{00000000-0005-0000-0000-00006B020000}"/>
    <cellStyle name="60% - Accent5 7" xfId="3575" xr:uid="{00000000-0005-0000-0000-00006C020000}"/>
    <cellStyle name="60% - Accent5 7 2" xfId="3576" xr:uid="{00000000-0005-0000-0000-00006D020000}"/>
    <cellStyle name="60% - Accent5 7_Average Energy Prices" xfId="4212" xr:uid="{00000000-0005-0000-0000-00006E020000}"/>
    <cellStyle name="60% - Accent6" xfId="69" builtinId="52" customBuiltin="1"/>
    <cellStyle name="60% - Accent6 2" xfId="70" xr:uid="{00000000-0005-0000-0000-000070020000}"/>
    <cellStyle name="60% - Accent6 2 2" xfId="2773" xr:uid="{00000000-0005-0000-0000-000071020000}"/>
    <cellStyle name="60% - Accent6 2 3" xfId="2893" xr:uid="{00000000-0005-0000-0000-000072020000}"/>
    <cellStyle name="60% - Accent6 2 4" xfId="6530" xr:uid="{00000000-0005-0000-0000-000073020000}"/>
    <cellStyle name="60% - Accent6 2 5" xfId="2746" xr:uid="{00000000-0005-0000-0000-000074020000}"/>
    <cellStyle name="60% - Accent6 2_Average Energy Prices" xfId="4213" xr:uid="{00000000-0005-0000-0000-000075020000}"/>
    <cellStyle name="60% - Accent6 3" xfId="71" xr:uid="{00000000-0005-0000-0000-000076020000}"/>
    <cellStyle name="60% - Accent6 3 2" xfId="3577" xr:uid="{00000000-0005-0000-0000-000077020000}"/>
    <cellStyle name="60% - Accent6 3_Fuel Cost" xfId="3578" xr:uid="{00000000-0005-0000-0000-000078020000}"/>
    <cellStyle name="60% - Accent6 4" xfId="72" xr:uid="{00000000-0005-0000-0000-000079020000}"/>
    <cellStyle name="60% - Accent6 4 2" xfId="3580" xr:uid="{00000000-0005-0000-0000-00007A020000}"/>
    <cellStyle name="60% - Accent6 4 3" xfId="3581" xr:uid="{00000000-0005-0000-0000-00007B020000}"/>
    <cellStyle name="60% - Accent6 4 4" xfId="6819" xr:uid="{00000000-0005-0000-0000-00007C020000}"/>
    <cellStyle name="60% - Accent6 4 5" xfId="6273" xr:uid="{00000000-0005-0000-0000-00007D020000}"/>
    <cellStyle name="60% - Accent6 4 6" xfId="3579" xr:uid="{00000000-0005-0000-0000-00007E020000}"/>
    <cellStyle name="60% - Accent6 4_Output(m)" xfId="5483" xr:uid="{00000000-0005-0000-0000-00007F020000}"/>
    <cellStyle name="60% - Accent6 5" xfId="3582" xr:uid="{00000000-0005-0000-0000-000080020000}"/>
    <cellStyle name="60% - Accent6 5 2" xfId="3583" xr:uid="{00000000-0005-0000-0000-000081020000}"/>
    <cellStyle name="60% - Accent6 5 3" xfId="6820" xr:uid="{00000000-0005-0000-0000-000082020000}"/>
    <cellStyle name="60% - Accent6 5 4" xfId="6274" xr:uid="{00000000-0005-0000-0000-000083020000}"/>
    <cellStyle name="60% - Accent6 5_Output(m)" xfId="5484" xr:uid="{00000000-0005-0000-0000-000084020000}"/>
    <cellStyle name="60% - Accent6 6" xfId="3584" xr:uid="{00000000-0005-0000-0000-000085020000}"/>
    <cellStyle name="60% - Accent6 7" xfId="3585" xr:uid="{00000000-0005-0000-0000-000086020000}"/>
    <cellStyle name="60% - Accent6 7 2" xfId="3586" xr:uid="{00000000-0005-0000-0000-000087020000}"/>
    <cellStyle name="60% - Accent6 7_Average Energy Prices" xfId="4214" xr:uid="{00000000-0005-0000-0000-000088020000}"/>
    <cellStyle name="Accent1" xfId="73" builtinId="29" customBuiltin="1"/>
    <cellStyle name="Accent1 10" xfId="2853" xr:uid="{00000000-0005-0000-0000-00008A020000}"/>
    <cellStyle name="Accent1 10 2" xfId="8085" xr:uid="{00000000-0005-0000-0000-00008B020000}"/>
    <cellStyle name="Accent1 2" xfId="74" xr:uid="{00000000-0005-0000-0000-00008C020000}"/>
    <cellStyle name="Accent1 2 2" xfId="2774" xr:uid="{00000000-0005-0000-0000-00008D020000}"/>
    <cellStyle name="Accent1 2 3" xfId="2894" xr:uid="{00000000-0005-0000-0000-00008E020000}"/>
    <cellStyle name="Accent1 2 4" xfId="6507" xr:uid="{00000000-0005-0000-0000-00008F020000}"/>
    <cellStyle name="Accent1 2 5" xfId="2723" xr:uid="{00000000-0005-0000-0000-000090020000}"/>
    <cellStyle name="Accent1 2_Average Energy Prices" xfId="4215" xr:uid="{00000000-0005-0000-0000-000091020000}"/>
    <cellStyle name="Accent1 3" xfId="75" xr:uid="{00000000-0005-0000-0000-000092020000}"/>
    <cellStyle name="Accent1 3 2" xfId="3587" xr:uid="{00000000-0005-0000-0000-000093020000}"/>
    <cellStyle name="Accent1 3_Fuel Cost" xfId="3588" xr:uid="{00000000-0005-0000-0000-000094020000}"/>
    <cellStyle name="Accent1 4" xfId="76" xr:uid="{00000000-0005-0000-0000-000095020000}"/>
    <cellStyle name="Accent1 4 2" xfId="3590" xr:uid="{00000000-0005-0000-0000-000096020000}"/>
    <cellStyle name="Accent1 4 3" xfId="3591" xr:uid="{00000000-0005-0000-0000-000097020000}"/>
    <cellStyle name="Accent1 4 4" xfId="6821" xr:uid="{00000000-0005-0000-0000-000098020000}"/>
    <cellStyle name="Accent1 4 5" xfId="6275" xr:uid="{00000000-0005-0000-0000-000099020000}"/>
    <cellStyle name="Accent1 4 6" xfId="3589" xr:uid="{00000000-0005-0000-0000-00009A020000}"/>
    <cellStyle name="Accent1 4_Output(m)" xfId="5485" xr:uid="{00000000-0005-0000-0000-00009B020000}"/>
    <cellStyle name="Accent1 5" xfId="3592" xr:uid="{00000000-0005-0000-0000-00009C020000}"/>
    <cellStyle name="Accent1 5 2" xfId="3593" xr:uid="{00000000-0005-0000-0000-00009D020000}"/>
    <cellStyle name="Accent1 5 3" xfId="6822" xr:uid="{00000000-0005-0000-0000-00009E020000}"/>
    <cellStyle name="Accent1 5 4" xfId="6276" xr:uid="{00000000-0005-0000-0000-00009F020000}"/>
    <cellStyle name="Accent1 5_Output(m)" xfId="5486" xr:uid="{00000000-0005-0000-0000-0000A0020000}"/>
    <cellStyle name="Accent1 6" xfId="3594" xr:uid="{00000000-0005-0000-0000-0000A1020000}"/>
    <cellStyle name="Accent1 7" xfId="3595" xr:uid="{00000000-0005-0000-0000-0000A2020000}"/>
    <cellStyle name="Accent1 7 2" xfId="3596" xr:uid="{00000000-0005-0000-0000-0000A3020000}"/>
    <cellStyle name="Accent1 7_Average Energy Prices" xfId="4216" xr:uid="{00000000-0005-0000-0000-0000A4020000}"/>
    <cellStyle name="Accent1 8" xfId="6587" xr:uid="{00000000-0005-0000-0000-0000A5020000}"/>
    <cellStyle name="Accent1 9" xfId="7357" xr:uid="{00000000-0005-0000-0000-0000A6020000}"/>
    <cellStyle name="Accent2" xfId="77" builtinId="33" customBuiltin="1"/>
    <cellStyle name="Accent2 2" xfId="78" xr:uid="{00000000-0005-0000-0000-0000A8020000}"/>
    <cellStyle name="Accent2 2 2" xfId="2775" xr:uid="{00000000-0005-0000-0000-0000A9020000}"/>
    <cellStyle name="Accent2 2 3" xfId="2895" xr:uid="{00000000-0005-0000-0000-0000AA020000}"/>
    <cellStyle name="Accent2 2 4" xfId="6511" xr:uid="{00000000-0005-0000-0000-0000AB020000}"/>
    <cellStyle name="Accent2 2 5" xfId="2727" xr:uid="{00000000-0005-0000-0000-0000AC020000}"/>
    <cellStyle name="Accent2 2_Average Energy Prices" xfId="4217" xr:uid="{00000000-0005-0000-0000-0000AD020000}"/>
    <cellStyle name="Accent2 3" xfId="79" xr:uid="{00000000-0005-0000-0000-0000AE020000}"/>
    <cellStyle name="Accent2 3 2" xfId="3597" xr:uid="{00000000-0005-0000-0000-0000AF020000}"/>
    <cellStyle name="Accent2 3_Fuel Cost" xfId="3598" xr:uid="{00000000-0005-0000-0000-0000B0020000}"/>
    <cellStyle name="Accent2 4" xfId="80" xr:uid="{00000000-0005-0000-0000-0000B1020000}"/>
    <cellStyle name="Accent2 4 2" xfId="3600" xr:uid="{00000000-0005-0000-0000-0000B2020000}"/>
    <cellStyle name="Accent2 4 3" xfId="3601" xr:uid="{00000000-0005-0000-0000-0000B3020000}"/>
    <cellStyle name="Accent2 4 4" xfId="6823" xr:uid="{00000000-0005-0000-0000-0000B4020000}"/>
    <cellStyle name="Accent2 4 5" xfId="6277" xr:uid="{00000000-0005-0000-0000-0000B5020000}"/>
    <cellStyle name="Accent2 4 6" xfId="3599" xr:uid="{00000000-0005-0000-0000-0000B6020000}"/>
    <cellStyle name="Accent2 4_Output(m)" xfId="5487" xr:uid="{00000000-0005-0000-0000-0000B7020000}"/>
    <cellStyle name="Accent2 5" xfId="3602" xr:uid="{00000000-0005-0000-0000-0000B8020000}"/>
    <cellStyle name="Accent2 5 2" xfId="3603" xr:uid="{00000000-0005-0000-0000-0000B9020000}"/>
    <cellStyle name="Accent2 5 3" xfId="6824" xr:uid="{00000000-0005-0000-0000-0000BA020000}"/>
    <cellStyle name="Accent2 5 4" xfId="6278" xr:uid="{00000000-0005-0000-0000-0000BB020000}"/>
    <cellStyle name="Accent2 5_Output(m)" xfId="5488" xr:uid="{00000000-0005-0000-0000-0000BC020000}"/>
    <cellStyle name="Accent2 6" xfId="3604" xr:uid="{00000000-0005-0000-0000-0000BD020000}"/>
    <cellStyle name="Accent2 7" xfId="3605" xr:uid="{00000000-0005-0000-0000-0000BE020000}"/>
    <cellStyle name="Accent2 7 2" xfId="3606" xr:uid="{00000000-0005-0000-0000-0000BF020000}"/>
    <cellStyle name="Accent2 7_Average Energy Prices" xfId="4218" xr:uid="{00000000-0005-0000-0000-0000C0020000}"/>
    <cellStyle name="Accent3" xfId="81" builtinId="37" customBuiltin="1"/>
    <cellStyle name="Accent3 2" xfId="82" xr:uid="{00000000-0005-0000-0000-0000C2020000}"/>
    <cellStyle name="Accent3 2 2" xfId="2776" xr:uid="{00000000-0005-0000-0000-0000C3020000}"/>
    <cellStyle name="Accent3 2 3" xfId="2896" xr:uid="{00000000-0005-0000-0000-0000C4020000}"/>
    <cellStyle name="Accent3 2 4" xfId="6515" xr:uid="{00000000-0005-0000-0000-0000C5020000}"/>
    <cellStyle name="Accent3 2 5" xfId="2731" xr:uid="{00000000-0005-0000-0000-0000C6020000}"/>
    <cellStyle name="Accent3 2_Average Energy Prices" xfId="4219" xr:uid="{00000000-0005-0000-0000-0000C7020000}"/>
    <cellStyle name="Accent3 3" xfId="83" xr:uid="{00000000-0005-0000-0000-0000C8020000}"/>
    <cellStyle name="Accent3 3 2" xfId="3607" xr:uid="{00000000-0005-0000-0000-0000C9020000}"/>
    <cellStyle name="Accent3 3_Fuel Cost" xfId="3608" xr:uid="{00000000-0005-0000-0000-0000CA020000}"/>
    <cellStyle name="Accent3 4" xfId="84" xr:uid="{00000000-0005-0000-0000-0000CB020000}"/>
    <cellStyle name="Accent3 4 2" xfId="3610" xr:uid="{00000000-0005-0000-0000-0000CC020000}"/>
    <cellStyle name="Accent3 4 3" xfId="3611" xr:uid="{00000000-0005-0000-0000-0000CD020000}"/>
    <cellStyle name="Accent3 4 4" xfId="6825" xr:uid="{00000000-0005-0000-0000-0000CE020000}"/>
    <cellStyle name="Accent3 4 5" xfId="6279" xr:uid="{00000000-0005-0000-0000-0000CF020000}"/>
    <cellStyle name="Accent3 4 6" xfId="3609" xr:uid="{00000000-0005-0000-0000-0000D0020000}"/>
    <cellStyle name="Accent3 4_Output(m)" xfId="5489" xr:uid="{00000000-0005-0000-0000-0000D1020000}"/>
    <cellStyle name="Accent3 5" xfId="3612" xr:uid="{00000000-0005-0000-0000-0000D2020000}"/>
    <cellStyle name="Accent3 5 2" xfId="3613" xr:uid="{00000000-0005-0000-0000-0000D3020000}"/>
    <cellStyle name="Accent3 5 3" xfId="6826" xr:uid="{00000000-0005-0000-0000-0000D4020000}"/>
    <cellStyle name="Accent3 5 4" xfId="6280" xr:uid="{00000000-0005-0000-0000-0000D5020000}"/>
    <cellStyle name="Accent3 5_Output(m)" xfId="5490" xr:uid="{00000000-0005-0000-0000-0000D6020000}"/>
    <cellStyle name="Accent3 6" xfId="3614" xr:uid="{00000000-0005-0000-0000-0000D7020000}"/>
    <cellStyle name="Accent3 7" xfId="3615" xr:uid="{00000000-0005-0000-0000-0000D8020000}"/>
    <cellStyle name="Accent3 7 2" xfId="3616" xr:uid="{00000000-0005-0000-0000-0000D9020000}"/>
    <cellStyle name="Accent3 7_Average Energy Prices" xfId="4220" xr:uid="{00000000-0005-0000-0000-0000DA020000}"/>
    <cellStyle name="Accent4" xfId="85" builtinId="41" customBuiltin="1"/>
    <cellStyle name="Accent4 2" xfId="86" xr:uid="{00000000-0005-0000-0000-0000DC020000}"/>
    <cellStyle name="Accent4 2 2" xfId="2777" xr:uid="{00000000-0005-0000-0000-0000DD020000}"/>
    <cellStyle name="Accent4 2 3" xfId="2897" xr:uid="{00000000-0005-0000-0000-0000DE020000}"/>
    <cellStyle name="Accent4 2 4" xfId="6519" xr:uid="{00000000-0005-0000-0000-0000DF020000}"/>
    <cellStyle name="Accent4 2 5" xfId="2735" xr:uid="{00000000-0005-0000-0000-0000E0020000}"/>
    <cellStyle name="Accent4 2_Average Energy Prices" xfId="4221" xr:uid="{00000000-0005-0000-0000-0000E1020000}"/>
    <cellStyle name="Accent4 3" xfId="87" xr:uid="{00000000-0005-0000-0000-0000E2020000}"/>
    <cellStyle name="Accent4 3 2" xfId="3617" xr:uid="{00000000-0005-0000-0000-0000E3020000}"/>
    <cellStyle name="Accent4 3_Fuel Cost" xfId="3618" xr:uid="{00000000-0005-0000-0000-0000E4020000}"/>
    <cellStyle name="Accent4 4" xfId="88" xr:uid="{00000000-0005-0000-0000-0000E5020000}"/>
    <cellStyle name="Accent4 4 2" xfId="3620" xr:uid="{00000000-0005-0000-0000-0000E6020000}"/>
    <cellStyle name="Accent4 4 3" xfId="3621" xr:uid="{00000000-0005-0000-0000-0000E7020000}"/>
    <cellStyle name="Accent4 4 4" xfId="6827" xr:uid="{00000000-0005-0000-0000-0000E8020000}"/>
    <cellStyle name="Accent4 4 5" xfId="6281" xr:uid="{00000000-0005-0000-0000-0000E9020000}"/>
    <cellStyle name="Accent4 4 6" xfId="3619" xr:uid="{00000000-0005-0000-0000-0000EA020000}"/>
    <cellStyle name="Accent4 4_Output(m)" xfId="5491" xr:uid="{00000000-0005-0000-0000-0000EB020000}"/>
    <cellStyle name="Accent4 5" xfId="3622" xr:uid="{00000000-0005-0000-0000-0000EC020000}"/>
    <cellStyle name="Accent4 5 2" xfId="3623" xr:uid="{00000000-0005-0000-0000-0000ED020000}"/>
    <cellStyle name="Accent4 5 3" xfId="6828" xr:uid="{00000000-0005-0000-0000-0000EE020000}"/>
    <cellStyle name="Accent4 5 4" xfId="6282" xr:uid="{00000000-0005-0000-0000-0000EF020000}"/>
    <cellStyle name="Accent4 5_Output(m)" xfId="5492" xr:uid="{00000000-0005-0000-0000-0000F0020000}"/>
    <cellStyle name="Accent4 6" xfId="3624" xr:uid="{00000000-0005-0000-0000-0000F1020000}"/>
    <cellStyle name="Accent4 7" xfId="3625" xr:uid="{00000000-0005-0000-0000-0000F2020000}"/>
    <cellStyle name="Accent4 7 2" xfId="3626" xr:uid="{00000000-0005-0000-0000-0000F3020000}"/>
    <cellStyle name="Accent4 7_Average Energy Prices" xfId="4222" xr:uid="{00000000-0005-0000-0000-0000F4020000}"/>
    <cellStyle name="Accent5" xfId="89" builtinId="45" customBuiltin="1"/>
    <cellStyle name="Accent5 2" xfId="90" xr:uid="{00000000-0005-0000-0000-0000F6020000}"/>
    <cellStyle name="Accent5 2 2" xfId="2778" xr:uid="{00000000-0005-0000-0000-0000F7020000}"/>
    <cellStyle name="Accent5 2 3" xfId="2898" xr:uid="{00000000-0005-0000-0000-0000F8020000}"/>
    <cellStyle name="Accent5 2 4" xfId="6523" xr:uid="{00000000-0005-0000-0000-0000F9020000}"/>
    <cellStyle name="Accent5 2 5" xfId="2739" xr:uid="{00000000-0005-0000-0000-0000FA020000}"/>
    <cellStyle name="Accent5 2_Average Energy Prices" xfId="4223" xr:uid="{00000000-0005-0000-0000-0000FB020000}"/>
    <cellStyle name="Accent5 3" xfId="91" xr:uid="{00000000-0005-0000-0000-0000FC020000}"/>
    <cellStyle name="Accent5 3 2" xfId="3627" xr:uid="{00000000-0005-0000-0000-0000FD020000}"/>
    <cellStyle name="Accent5 3_Fuel Cost" xfId="3628" xr:uid="{00000000-0005-0000-0000-0000FE020000}"/>
    <cellStyle name="Accent5 4" xfId="92" xr:uid="{00000000-0005-0000-0000-0000FF020000}"/>
    <cellStyle name="Accent5 4 2" xfId="3630" xr:uid="{00000000-0005-0000-0000-000000030000}"/>
    <cellStyle name="Accent5 4 3" xfId="3631" xr:uid="{00000000-0005-0000-0000-000001030000}"/>
    <cellStyle name="Accent5 4 4" xfId="6829" xr:uid="{00000000-0005-0000-0000-000002030000}"/>
    <cellStyle name="Accent5 4 5" xfId="6283" xr:uid="{00000000-0005-0000-0000-000003030000}"/>
    <cellStyle name="Accent5 4 6" xfId="3629" xr:uid="{00000000-0005-0000-0000-000004030000}"/>
    <cellStyle name="Accent5 4_Output(m)" xfId="5493" xr:uid="{00000000-0005-0000-0000-000005030000}"/>
    <cellStyle name="Accent5 5" xfId="3632" xr:uid="{00000000-0005-0000-0000-000006030000}"/>
    <cellStyle name="Accent5 5 2" xfId="3633" xr:uid="{00000000-0005-0000-0000-000007030000}"/>
    <cellStyle name="Accent5 5 3" xfId="6830" xr:uid="{00000000-0005-0000-0000-000008030000}"/>
    <cellStyle name="Accent5 5 4" xfId="6284" xr:uid="{00000000-0005-0000-0000-000009030000}"/>
    <cellStyle name="Accent5 5_Output(m)" xfId="5494" xr:uid="{00000000-0005-0000-0000-00000A030000}"/>
    <cellStyle name="Accent5 6" xfId="3634" xr:uid="{00000000-0005-0000-0000-00000B030000}"/>
    <cellStyle name="Accent5 7" xfId="3635" xr:uid="{00000000-0005-0000-0000-00000C030000}"/>
    <cellStyle name="Accent6" xfId="93" builtinId="49" customBuiltin="1"/>
    <cellStyle name="Accent6 2" xfId="94" xr:uid="{00000000-0005-0000-0000-00000E030000}"/>
    <cellStyle name="Accent6 2 2" xfId="2779" xr:uid="{00000000-0005-0000-0000-00000F030000}"/>
    <cellStyle name="Accent6 2 3" xfId="2899" xr:uid="{00000000-0005-0000-0000-000010030000}"/>
    <cellStyle name="Accent6 2 4" xfId="6527" xr:uid="{00000000-0005-0000-0000-000011030000}"/>
    <cellStyle name="Accent6 2 5" xfId="2743" xr:uid="{00000000-0005-0000-0000-000012030000}"/>
    <cellStyle name="Accent6 2_Average Energy Prices" xfId="4224" xr:uid="{00000000-0005-0000-0000-000013030000}"/>
    <cellStyle name="Accent6 3" xfId="95" xr:uid="{00000000-0005-0000-0000-000014030000}"/>
    <cellStyle name="Accent6 3 2" xfId="3636" xr:uid="{00000000-0005-0000-0000-000015030000}"/>
    <cellStyle name="Accent6 3_Fuel Cost" xfId="3637" xr:uid="{00000000-0005-0000-0000-000016030000}"/>
    <cellStyle name="Accent6 4" xfId="96" xr:uid="{00000000-0005-0000-0000-000017030000}"/>
    <cellStyle name="Accent6 4 2" xfId="3639" xr:uid="{00000000-0005-0000-0000-000018030000}"/>
    <cellStyle name="Accent6 4 3" xfId="3640" xr:uid="{00000000-0005-0000-0000-000019030000}"/>
    <cellStyle name="Accent6 4 4" xfId="6831" xr:uid="{00000000-0005-0000-0000-00001A030000}"/>
    <cellStyle name="Accent6 4 5" xfId="6285" xr:uid="{00000000-0005-0000-0000-00001B030000}"/>
    <cellStyle name="Accent6 4 6" xfId="3638" xr:uid="{00000000-0005-0000-0000-00001C030000}"/>
    <cellStyle name="Accent6 4_Output(m)" xfId="5495" xr:uid="{00000000-0005-0000-0000-00001D030000}"/>
    <cellStyle name="Accent6 5" xfId="3641" xr:uid="{00000000-0005-0000-0000-00001E030000}"/>
    <cellStyle name="Accent6 5 2" xfId="3642" xr:uid="{00000000-0005-0000-0000-00001F030000}"/>
    <cellStyle name="Accent6 5 3" xfId="6832" xr:uid="{00000000-0005-0000-0000-000020030000}"/>
    <cellStyle name="Accent6 5 4" xfId="6286" xr:uid="{00000000-0005-0000-0000-000021030000}"/>
    <cellStyle name="Accent6 5_Output(m)" xfId="5496" xr:uid="{00000000-0005-0000-0000-000022030000}"/>
    <cellStyle name="Accent6 6" xfId="3643" xr:uid="{00000000-0005-0000-0000-000023030000}"/>
    <cellStyle name="Accent6 7" xfId="3644" xr:uid="{00000000-0005-0000-0000-000024030000}"/>
    <cellStyle name="Accent6 7 2" xfId="3645" xr:uid="{00000000-0005-0000-0000-000025030000}"/>
    <cellStyle name="Accent6 7_Average Energy Prices" xfId="4225" xr:uid="{00000000-0005-0000-0000-000026030000}"/>
    <cellStyle name="AFE" xfId="2900" xr:uid="{00000000-0005-0000-0000-000027030000}"/>
    <cellStyle name="AFE 2" xfId="2901" xr:uid="{00000000-0005-0000-0000-000028030000}"/>
    <cellStyle name="AFE_Sheet2" xfId="3646" xr:uid="{00000000-0005-0000-0000-000029030000}"/>
    <cellStyle name="amount" xfId="2816" xr:uid="{00000000-0005-0000-0000-00002A030000}"/>
    <cellStyle name="amount 2" xfId="2902" xr:uid="{00000000-0005-0000-0000-00002B030000}"/>
    <cellStyle name="amount 2 2" xfId="8529" xr:uid="{00000000-0005-0000-0000-00002C030000}"/>
    <cellStyle name="amount 2 3" xfId="10520" xr:uid="{00000000-0005-0000-0000-00002D030000}"/>
    <cellStyle name="amount 2 4" xfId="8240" xr:uid="{00000000-0005-0000-0000-00002E030000}"/>
    <cellStyle name="amount 3" xfId="5191" xr:uid="{00000000-0005-0000-0000-00002F030000}"/>
    <cellStyle name="amount 3 2" xfId="8646" xr:uid="{00000000-0005-0000-0000-000030030000}"/>
    <cellStyle name="amount 3 3" xfId="8615" xr:uid="{00000000-0005-0000-0000-000031030000}"/>
    <cellStyle name="amount 3 4" xfId="8714" xr:uid="{00000000-0005-0000-0000-000032030000}"/>
    <cellStyle name="amount 4" xfId="10590" xr:uid="{00000000-0005-0000-0000-000033030000}"/>
    <cellStyle name="amount 5" xfId="8750" xr:uid="{00000000-0005-0000-0000-000034030000}"/>
    <cellStyle name="amount 6" xfId="8589" xr:uid="{00000000-0005-0000-0000-000035030000}"/>
    <cellStyle name="amount_Inputs" xfId="3198" xr:uid="{00000000-0005-0000-0000-000036030000}"/>
    <cellStyle name="Assumption" xfId="2640" xr:uid="{00000000-0005-0000-0000-000037030000}"/>
    <cellStyle name="Assumption 2" xfId="5141" xr:uid="{00000000-0005-0000-0000-000038030000}"/>
    <cellStyle name="Assumption 2 2" xfId="7174" xr:uid="{00000000-0005-0000-0000-000039030000}"/>
    <cellStyle name="Assumption 2 2 2" xfId="8159" xr:uid="{00000000-0005-0000-0000-00003A030000}"/>
    <cellStyle name="Assumption 2 2 3" xfId="8520" xr:uid="{00000000-0005-0000-0000-00003B030000}"/>
    <cellStyle name="Assumption 2 2 4" xfId="8137" xr:uid="{00000000-0005-0000-0000-00003C030000}"/>
    <cellStyle name="Assumption 2 3" xfId="6929" xr:uid="{00000000-0005-0000-0000-00003D030000}"/>
    <cellStyle name="Assumption 2 3 2" xfId="8095" xr:uid="{00000000-0005-0000-0000-00003E030000}"/>
    <cellStyle name="Assumption 2 3 3" xfId="8662" xr:uid="{00000000-0005-0000-0000-00003F030000}"/>
    <cellStyle name="Assumption 2 3 4" xfId="8462" xr:uid="{00000000-0005-0000-0000-000040030000}"/>
    <cellStyle name="Assumption 2 4" xfId="8218" xr:uid="{00000000-0005-0000-0000-000041030000}"/>
    <cellStyle name="Assumption 2 5" xfId="8649" xr:uid="{00000000-0005-0000-0000-000042030000}"/>
    <cellStyle name="Assumption 3" xfId="6570" xr:uid="{00000000-0005-0000-0000-000043030000}"/>
    <cellStyle name="Assumption 3 2" xfId="8046" xr:uid="{00000000-0005-0000-0000-000044030000}"/>
    <cellStyle name="Assumption 3 3" xfId="8451" xr:uid="{00000000-0005-0000-0000-000045030000}"/>
    <cellStyle name="Assumption 3 4" xfId="10480" xr:uid="{00000000-0005-0000-0000-000046030000}"/>
    <cellStyle name="Assumption 4" xfId="8256" xr:uid="{00000000-0005-0000-0000-000047030000}"/>
    <cellStyle name="Assumption 5" xfId="9809" xr:uid="{00000000-0005-0000-0000-000048030000}"/>
    <cellStyle name="Assumption 6" xfId="8064" xr:uid="{00000000-0005-0000-0000-000049030000}"/>
    <cellStyle name="Bad" xfId="97" builtinId="27" customBuiltin="1"/>
    <cellStyle name="Bad 2" xfId="98" xr:uid="{00000000-0005-0000-0000-00004B030000}"/>
    <cellStyle name="Bad 2 2" xfId="2780" xr:uid="{00000000-0005-0000-0000-00004C030000}"/>
    <cellStyle name="Bad 2 3" xfId="2903" xr:uid="{00000000-0005-0000-0000-00004D030000}"/>
    <cellStyle name="Bad 2 4" xfId="6497" xr:uid="{00000000-0005-0000-0000-00004E030000}"/>
    <cellStyle name="Bad 2 5" xfId="2713" xr:uid="{00000000-0005-0000-0000-00004F030000}"/>
    <cellStyle name="Bad 2_Average Energy Prices" xfId="4226" xr:uid="{00000000-0005-0000-0000-000050030000}"/>
    <cellStyle name="Bad 3" xfId="99" xr:uid="{00000000-0005-0000-0000-000051030000}"/>
    <cellStyle name="Bad 3 2" xfId="3647" xr:uid="{00000000-0005-0000-0000-000052030000}"/>
    <cellStyle name="Bad 3_Fuel Cost" xfId="3648" xr:uid="{00000000-0005-0000-0000-000053030000}"/>
    <cellStyle name="Bad 4" xfId="100" xr:uid="{00000000-0005-0000-0000-000054030000}"/>
    <cellStyle name="Bad 4 2" xfId="3650" xr:uid="{00000000-0005-0000-0000-000055030000}"/>
    <cellStyle name="Bad 4 3" xfId="3651" xr:uid="{00000000-0005-0000-0000-000056030000}"/>
    <cellStyle name="Bad 4 4" xfId="6833" xr:uid="{00000000-0005-0000-0000-000057030000}"/>
    <cellStyle name="Bad 4 5" xfId="6287" xr:uid="{00000000-0005-0000-0000-000058030000}"/>
    <cellStyle name="Bad 4 6" xfId="3649" xr:uid="{00000000-0005-0000-0000-000059030000}"/>
    <cellStyle name="Bad 4_Output(m)" xfId="5497" xr:uid="{00000000-0005-0000-0000-00005A030000}"/>
    <cellStyle name="Bad 5" xfId="3652" xr:uid="{00000000-0005-0000-0000-00005B030000}"/>
    <cellStyle name="Bad 5 2" xfId="3653" xr:uid="{00000000-0005-0000-0000-00005C030000}"/>
    <cellStyle name="Bad 5 3" xfId="6834" xr:uid="{00000000-0005-0000-0000-00005D030000}"/>
    <cellStyle name="Bad 5 4" xfId="6288" xr:uid="{00000000-0005-0000-0000-00005E030000}"/>
    <cellStyle name="Bad 5_Output(m)" xfId="5498" xr:uid="{00000000-0005-0000-0000-00005F030000}"/>
    <cellStyle name="Bad 6" xfId="3654" xr:uid="{00000000-0005-0000-0000-000060030000}"/>
    <cellStyle name="Bad 7" xfId="3655" xr:uid="{00000000-0005-0000-0000-000061030000}"/>
    <cellStyle name="Bad 7 2" xfId="3656" xr:uid="{00000000-0005-0000-0000-000062030000}"/>
    <cellStyle name="Bad 7_Average Energy Prices" xfId="4227" xr:uid="{00000000-0005-0000-0000-000063030000}"/>
    <cellStyle name="Body text" xfId="2817" xr:uid="{00000000-0005-0000-0000-000064030000}"/>
    <cellStyle name="Calculation" xfId="101" builtinId="22" customBuiltin="1"/>
    <cellStyle name="Calculation 2" xfId="102" xr:uid="{00000000-0005-0000-0000-000066030000}"/>
    <cellStyle name="Calculation 2 10" xfId="6406" xr:uid="{00000000-0005-0000-0000-000067030000}"/>
    <cellStyle name="Calculation 2 11" xfId="2717" xr:uid="{00000000-0005-0000-0000-000068030000}"/>
    <cellStyle name="Calculation 2 2" xfId="2781" xr:uid="{00000000-0005-0000-0000-000069030000}"/>
    <cellStyle name="Calculation 2 2 2" xfId="2905" xr:uid="{00000000-0005-0000-0000-00006A030000}"/>
    <cellStyle name="Calculation 2 2 2 2" xfId="6608" xr:uid="{00000000-0005-0000-0000-00006B030000}"/>
    <cellStyle name="Calculation 2 2 2 2 2" xfId="9266" xr:uid="{00000000-0005-0000-0000-00006C030000}"/>
    <cellStyle name="Calculation 2 2 2 2 3" xfId="8672" xr:uid="{00000000-0005-0000-0000-00006D030000}"/>
    <cellStyle name="Calculation 2 2 2 2 4" xfId="8373" xr:uid="{00000000-0005-0000-0000-00006E030000}"/>
    <cellStyle name="Calculation 2 2 2 2 5" xfId="8509" xr:uid="{00000000-0005-0000-0000-00006F030000}"/>
    <cellStyle name="Calculation 2 2 2 3" xfId="9292" xr:uid="{00000000-0005-0000-0000-000070030000}"/>
    <cellStyle name="Calculation 2 2 2 4" xfId="10605" xr:uid="{00000000-0005-0000-0000-000071030000}"/>
    <cellStyle name="Calculation 2 2 2 5" xfId="8225" xr:uid="{00000000-0005-0000-0000-000072030000}"/>
    <cellStyle name="Calculation 2 2 3" xfId="8083" xr:uid="{00000000-0005-0000-0000-000073030000}"/>
    <cellStyle name="Calculation 2 2 4" xfId="8251" xr:uid="{00000000-0005-0000-0000-000074030000}"/>
    <cellStyle name="Calculation 2 2 5" xfId="8276" xr:uid="{00000000-0005-0000-0000-000075030000}"/>
    <cellStyle name="Calculation 2 2_Data Input" xfId="4372" xr:uid="{00000000-0005-0000-0000-000076030000}"/>
    <cellStyle name="Calculation 2 3" xfId="2904" xr:uid="{00000000-0005-0000-0000-000077030000}"/>
    <cellStyle name="Calculation 2 3 2" xfId="6607" xr:uid="{00000000-0005-0000-0000-000078030000}"/>
    <cellStyle name="Calculation 2 3 2 2" xfId="9265" xr:uid="{00000000-0005-0000-0000-000079030000}"/>
    <cellStyle name="Calculation 2 3 2 3" xfId="8190" xr:uid="{00000000-0005-0000-0000-00007A030000}"/>
    <cellStyle name="Calculation 2 3 2 4" xfId="8607" xr:uid="{00000000-0005-0000-0000-00007B030000}"/>
    <cellStyle name="Calculation 2 3 2 5" xfId="9147" xr:uid="{00000000-0005-0000-0000-00007C030000}"/>
    <cellStyle name="Calculation 2 3 3" xfId="8580" xr:uid="{00000000-0005-0000-0000-00007D030000}"/>
    <cellStyle name="Calculation 2 3 4" xfId="10622" xr:uid="{00000000-0005-0000-0000-00007E030000}"/>
    <cellStyle name="Calculation 2 3 5" xfId="8568" xr:uid="{00000000-0005-0000-0000-00007F030000}"/>
    <cellStyle name="Calculation 2 4" xfId="4024" xr:uid="{00000000-0005-0000-0000-000080030000}"/>
    <cellStyle name="Calculation 2 4 2" xfId="6899" xr:uid="{00000000-0005-0000-0000-000081030000}"/>
    <cellStyle name="Calculation 2 4 2 2" xfId="9392" xr:uid="{00000000-0005-0000-0000-000082030000}"/>
    <cellStyle name="Calculation 2 4 2 3" xfId="8194" xr:uid="{00000000-0005-0000-0000-000083030000}"/>
    <cellStyle name="Calculation 2 4 2 4" xfId="8747" xr:uid="{00000000-0005-0000-0000-000084030000}"/>
    <cellStyle name="Calculation 2 4 2 5" xfId="8602" xr:uid="{00000000-0005-0000-0000-000085030000}"/>
    <cellStyle name="Calculation 2 4 3" xfId="8561" xr:uid="{00000000-0005-0000-0000-000086030000}"/>
    <cellStyle name="Calculation 2 4 4" xfId="8591" xr:uid="{00000000-0005-0000-0000-000087030000}"/>
    <cellStyle name="Calculation 2 4 5" xfId="8301" xr:uid="{00000000-0005-0000-0000-000088030000}"/>
    <cellStyle name="Calculation 2 5" xfId="4163" xr:uid="{00000000-0005-0000-0000-000089030000}"/>
    <cellStyle name="Calculation 2 5 2" xfId="6911" xr:uid="{00000000-0005-0000-0000-00008A030000}"/>
    <cellStyle name="Calculation 2 5 2 2" xfId="9403" xr:uid="{00000000-0005-0000-0000-00008B030000}"/>
    <cellStyle name="Calculation 2 5 2 3" xfId="9008" xr:uid="{00000000-0005-0000-0000-00008C030000}"/>
    <cellStyle name="Calculation 2 5 2 4" xfId="9792" xr:uid="{00000000-0005-0000-0000-00008D030000}"/>
    <cellStyle name="Calculation 2 5 2 5" xfId="9113" xr:uid="{00000000-0005-0000-0000-00008E030000}"/>
    <cellStyle name="Calculation 2 5 3" xfId="9053" xr:uid="{00000000-0005-0000-0000-00008F030000}"/>
    <cellStyle name="Calculation 2 5 4" xfId="8438" xr:uid="{00000000-0005-0000-0000-000090030000}"/>
    <cellStyle name="Calculation 2 5 5" xfId="10664" xr:uid="{00000000-0005-0000-0000-000091030000}"/>
    <cellStyle name="Calculation 2 6" xfId="4147" xr:uid="{00000000-0005-0000-0000-000092030000}"/>
    <cellStyle name="Calculation 2 6 2" xfId="6906" xr:uid="{00000000-0005-0000-0000-000093030000}"/>
    <cellStyle name="Calculation 2 6 2 2" xfId="9398" xr:uid="{00000000-0005-0000-0000-000094030000}"/>
    <cellStyle name="Calculation 2 6 2 3" xfId="10439" xr:uid="{00000000-0005-0000-0000-000095030000}"/>
    <cellStyle name="Calculation 2 6 2 4" xfId="8543" xr:uid="{00000000-0005-0000-0000-000096030000}"/>
    <cellStyle name="Calculation 2 6 2 5" xfId="8355" xr:uid="{00000000-0005-0000-0000-000097030000}"/>
    <cellStyle name="Calculation 2 6 3" xfId="8619" xr:uid="{00000000-0005-0000-0000-000098030000}"/>
    <cellStyle name="Calculation 2 6 4" xfId="9032" xr:uid="{00000000-0005-0000-0000-000099030000}"/>
    <cellStyle name="Calculation 2 6 5" xfId="10665" xr:uid="{00000000-0005-0000-0000-00009A030000}"/>
    <cellStyle name="Calculation 2 7" xfId="4034" xr:uid="{00000000-0005-0000-0000-00009B030000}"/>
    <cellStyle name="Calculation 2 7 2" xfId="6904" xr:uid="{00000000-0005-0000-0000-00009C030000}"/>
    <cellStyle name="Calculation 2 7 2 2" xfId="9397" xr:uid="{00000000-0005-0000-0000-00009D030000}"/>
    <cellStyle name="Calculation 2 7 2 3" xfId="9108" xr:uid="{00000000-0005-0000-0000-00009E030000}"/>
    <cellStyle name="Calculation 2 7 2 4" xfId="9346" xr:uid="{00000000-0005-0000-0000-00009F030000}"/>
    <cellStyle name="Calculation 2 7 2 5" xfId="10514" xr:uid="{00000000-0005-0000-0000-0000A0030000}"/>
    <cellStyle name="Calculation 2 7 3" xfId="8168" xr:uid="{00000000-0005-0000-0000-0000A1030000}"/>
    <cellStyle name="Calculation 2 7 4" xfId="9070" xr:uid="{00000000-0005-0000-0000-0000A2030000}"/>
    <cellStyle name="Calculation 2 7 5" xfId="8136" xr:uid="{00000000-0005-0000-0000-0000A3030000}"/>
    <cellStyle name="Calculation 2 8" xfId="6501" xr:uid="{00000000-0005-0000-0000-0000A4030000}"/>
    <cellStyle name="Calculation 2 9" xfId="6698" xr:uid="{00000000-0005-0000-0000-0000A5030000}"/>
    <cellStyle name="Calculation 2_Average Energy Prices" xfId="4228" xr:uid="{00000000-0005-0000-0000-0000A6030000}"/>
    <cellStyle name="Calculation 3" xfId="103" xr:uid="{00000000-0005-0000-0000-0000A7030000}"/>
    <cellStyle name="Calculation 3 2" xfId="3657" xr:uid="{00000000-0005-0000-0000-0000A8030000}"/>
    <cellStyle name="Calculation 3 2 2" xfId="6835" xr:uid="{00000000-0005-0000-0000-0000A9030000}"/>
    <cellStyle name="Calculation 3 2 2 2" xfId="9356" xr:uid="{00000000-0005-0000-0000-0000AA030000}"/>
    <cellStyle name="Calculation 3 2 2 3" xfId="10575" xr:uid="{00000000-0005-0000-0000-0000AB030000}"/>
    <cellStyle name="Calculation 3 2 2 4" xfId="8460" xr:uid="{00000000-0005-0000-0000-0000AC030000}"/>
    <cellStyle name="Calculation 3 2 2 5" xfId="10618" xr:uid="{00000000-0005-0000-0000-0000AD030000}"/>
    <cellStyle name="Calculation 3 2 3" xfId="9372" xr:uid="{00000000-0005-0000-0000-0000AE030000}"/>
    <cellStyle name="Calculation 3 2 4" xfId="8132" xr:uid="{00000000-0005-0000-0000-0000AF030000}"/>
    <cellStyle name="Calculation 3 2 5" xfId="8432" xr:uid="{00000000-0005-0000-0000-0000B0030000}"/>
    <cellStyle name="Calculation 3 3" xfId="2906" xr:uid="{00000000-0005-0000-0000-0000B1030000}"/>
    <cellStyle name="Calculation 3 3 2" xfId="6609" xr:uid="{00000000-0005-0000-0000-0000B2030000}"/>
    <cellStyle name="Calculation 3 3 2 2" xfId="9267" xr:uid="{00000000-0005-0000-0000-0000B3030000}"/>
    <cellStyle name="Calculation 3 3 2 3" xfId="9145" xr:uid="{00000000-0005-0000-0000-0000B4030000}"/>
    <cellStyle name="Calculation 3 3 2 4" xfId="8388" xr:uid="{00000000-0005-0000-0000-0000B5030000}"/>
    <cellStyle name="Calculation 3 3 2 5" xfId="9142" xr:uid="{00000000-0005-0000-0000-0000B6030000}"/>
    <cellStyle name="Calculation 3 3 3" xfId="9064" xr:uid="{00000000-0005-0000-0000-0000B7030000}"/>
    <cellStyle name="Calculation 3 3 4" xfId="9095" xr:uid="{00000000-0005-0000-0000-0000B8030000}"/>
    <cellStyle name="Calculation 3 3 5" xfId="8173" xr:uid="{00000000-0005-0000-0000-0000B9030000}"/>
    <cellStyle name="Calculation 3 4" xfId="8109" xr:uid="{00000000-0005-0000-0000-0000BA030000}"/>
    <cellStyle name="Calculation 3 5" xfId="8057" xr:uid="{00000000-0005-0000-0000-0000BB030000}"/>
    <cellStyle name="Calculation 3 6" xfId="8025" xr:uid="{00000000-0005-0000-0000-0000BC030000}"/>
    <cellStyle name="Calculation 3_Data Input" xfId="4373" xr:uid="{00000000-0005-0000-0000-0000BD030000}"/>
    <cellStyle name="Calculation 4" xfId="104" xr:uid="{00000000-0005-0000-0000-0000BE030000}"/>
    <cellStyle name="Calculation 4 2" xfId="3659" xr:uid="{00000000-0005-0000-0000-0000BF030000}"/>
    <cellStyle name="Calculation 4 2 2" xfId="6837" xr:uid="{00000000-0005-0000-0000-0000C0030000}"/>
    <cellStyle name="Calculation 4 2 2 2" xfId="9358" xr:uid="{00000000-0005-0000-0000-0000C1030000}"/>
    <cellStyle name="Calculation 4 2 2 3" xfId="10430" xr:uid="{00000000-0005-0000-0000-0000C2030000}"/>
    <cellStyle name="Calculation 4 2 2 4" xfId="8648" xr:uid="{00000000-0005-0000-0000-0000C3030000}"/>
    <cellStyle name="Calculation 4 2 2 5" xfId="8185" xr:uid="{00000000-0005-0000-0000-0000C4030000}"/>
    <cellStyle name="Calculation 4 2 3" xfId="8233" xr:uid="{00000000-0005-0000-0000-0000C5030000}"/>
    <cellStyle name="Calculation 4 2 4" xfId="10544" xr:uid="{00000000-0005-0000-0000-0000C6030000}"/>
    <cellStyle name="Calculation 4 2 5" xfId="8736" xr:uid="{00000000-0005-0000-0000-0000C7030000}"/>
    <cellStyle name="Calculation 4 3" xfId="3660" xr:uid="{00000000-0005-0000-0000-0000C8030000}"/>
    <cellStyle name="Calculation 4 3 2" xfId="6838" xr:uid="{00000000-0005-0000-0000-0000C9030000}"/>
    <cellStyle name="Calculation 4 3 2 2" xfId="9359" xr:uid="{00000000-0005-0000-0000-0000CA030000}"/>
    <cellStyle name="Calculation 4 3 2 3" xfId="10579" xr:uid="{00000000-0005-0000-0000-0000CB030000}"/>
    <cellStyle name="Calculation 4 3 2 4" xfId="9084" xr:uid="{00000000-0005-0000-0000-0000CC030000}"/>
    <cellStyle name="Calculation 4 3 2 5" xfId="8508" xr:uid="{00000000-0005-0000-0000-0000CD030000}"/>
    <cellStyle name="Calculation 4 3 3" xfId="8039" xr:uid="{00000000-0005-0000-0000-0000CE030000}"/>
    <cellStyle name="Calculation 4 3 4" xfId="8138" xr:uid="{00000000-0005-0000-0000-0000CF030000}"/>
    <cellStyle name="Calculation 4 3 5" xfId="8743" xr:uid="{00000000-0005-0000-0000-0000D0030000}"/>
    <cellStyle name="Calculation 4 4" xfId="6836" xr:uid="{00000000-0005-0000-0000-0000D1030000}"/>
    <cellStyle name="Calculation 4 4 2" xfId="9357" xr:uid="{00000000-0005-0000-0000-0000D2030000}"/>
    <cellStyle name="Calculation 4 4 3" xfId="8686" xr:uid="{00000000-0005-0000-0000-0000D3030000}"/>
    <cellStyle name="Calculation 4 4 4" xfId="8622" xr:uid="{00000000-0005-0000-0000-0000D4030000}"/>
    <cellStyle name="Calculation 4 4 5" xfId="8065" xr:uid="{00000000-0005-0000-0000-0000D5030000}"/>
    <cellStyle name="Calculation 4 5" xfId="6289" xr:uid="{00000000-0005-0000-0000-0000D6030000}"/>
    <cellStyle name="Calculation 4 6" xfId="3658" xr:uid="{00000000-0005-0000-0000-0000D7030000}"/>
    <cellStyle name="Calculation 4 6 2" xfId="10767" xr:uid="{00000000-0005-0000-0000-0000D8030000}"/>
    <cellStyle name="Calculation 4 7" xfId="9079" xr:uid="{00000000-0005-0000-0000-0000D9030000}"/>
    <cellStyle name="Calculation 4 8" xfId="8583" xr:uid="{00000000-0005-0000-0000-0000DA030000}"/>
    <cellStyle name="Calculation 4 9" xfId="8248" xr:uid="{00000000-0005-0000-0000-0000DB030000}"/>
    <cellStyle name="Calculation 4_Output(m)" xfId="5499" xr:uid="{00000000-0005-0000-0000-0000DC030000}"/>
    <cellStyle name="Calculation 5" xfId="3661" xr:uid="{00000000-0005-0000-0000-0000DD030000}"/>
    <cellStyle name="Calculation 5 2" xfId="3662" xr:uid="{00000000-0005-0000-0000-0000DE030000}"/>
    <cellStyle name="Calculation 5 2 2" xfId="6840" xr:uid="{00000000-0005-0000-0000-0000DF030000}"/>
    <cellStyle name="Calculation 5 2 2 2" xfId="9361" xr:uid="{00000000-0005-0000-0000-0000E0030000}"/>
    <cellStyle name="Calculation 5 2 2 3" xfId="8359" xr:uid="{00000000-0005-0000-0000-0000E1030000}"/>
    <cellStyle name="Calculation 5 2 2 4" xfId="8623" xr:uid="{00000000-0005-0000-0000-0000E2030000}"/>
    <cellStyle name="Calculation 5 2 2 5" xfId="8146" xr:uid="{00000000-0005-0000-0000-0000E3030000}"/>
    <cellStyle name="Calculation 5 2 3" xfId="8742" xr:uid="{00000000-0005-0000-0000-0000E4030000}"/>
    <cellStyle name="Calculation 5 2 4" xfId="10461" xr:uid="{00000000-0005-0000-0000-0000E5030000}"/>
    <cellStyle name="Calculation 5 2 5" xfId="8625" xr:uid="{00000000-0005-0000-0000-0000E6030000}"/>
    <cellStyle name="Calculation 5 3" xfId="6839" xr:uid="{00000000-0005-0000-0000-0000E7030000}"/>
    <cellStyle name="Calculation 5 3 2" xfId="9360" xr:uid="{00000000-0005-0000-0000-0000E8030000}"/>
    <cellStyle name="Calculation 5 3 3" xfId="10598" xr:uid="{00000000-0005-0000-0000-0000E9030000}"/>
    <cellStyle name="Calculation 5 3 4" xfId="8483" xr:uid="{00000000-0005-0000-0000-0000EA030000}"/>
    <cellStyle name="Calculation 5 3 5" xfId="8526" xr:uid="{00000000-0005-0000-0000-0000EB030000}"/>
    <cellStyle name="Calculation 5 4" xfId="6290" xr:uid="{00000000-0005-0000-0000-0000EC030000}"/>
    <cellStyle name="Calculation 5 4 2" xfId="9141" xr:uid="{00000000-0005-0000-0000-0000ED030000}"/>
    <cellStyle name="Calculation 5 4 3" xfId="9146" xr:uid="{00000000-0005-0000-0000-0000EE030000}"/>
    <cellStyle name="Calculation 5 4 4" xfId="10606" xr:uid="{00000000-0005-0000-0000-0000EF030000}"/>
    <cellStyle name="Calculation 5 4 5" xfId="10596" xr:uid="{00000000-0005-0000-0000-0000F0030000}"/>
    <cellStyle name="Calculation 5 5" xfId="8465" xr:uid="{00000000-0005-0000-0000-0000F1030000}"/>
    <cellStyle name="Calculation 5 6" xfId="8220" xr:uid="{00000000-0005-0000-0000-0000F2030000}"/>
    <cellStyle name="Calculation 5 7" xfId="8718" xr:uid="{00000000-0005-0000-0000-0000F3030000}"/>
    <cellStyle name="Calculation 5_Output(m)" xfId="5500" xr:uid="{00000000-0005-0000-0000-0000F4030000}"/>
    <cellStyle name="Calculation 6" xfId="3663" xr:uid="{00000000-0005-0000-0000-0000F5030000}"/>
    <cellStyle name="Calculation 6 2" xfId="6841" xr:uid="{00000000-0005-0000-0000-0000F6030000}"/>
    <cellStyle name="Calculation 6 2 2" xfId="9362" xr:uid="{00000000-0005-0000-0000-0000F7030000}"/>
    <cellStyle name="Calculation 6 2 3" xfId="8705" xr:uid="{00000000-0005-0000-0000-0000F8030000}"/>
    <cellStyle name="Calculation 6 2 4" xfId="9027" xr:uid="{00000000-0005-0000-0000-0000F9030000}"/>
    <cellStyle name="Calculation 6 2 5" xfId="8245" xr:uid="{00000000-0005-0000-0000-0000FA030000}"/>
    <cellStyle name="Calculation 6 3" xfId="8701" xr:uid="{00000000-0005-0000-0000-0000FB030000}"/>
    <cellStyle name="Calculation 6 4" xfId="9341" xr:uid="{00000000-0005-0000-0000-0000FC030000}"/>
    <cellStyle name="Calculation 6 5" xfId="10453" xr:uid="{00000000-0005-0000-0000-0000FD030000}"/>
    <cellStyle name="Calculation 7" xfId="3664" xr:uid="{00000000-0005-0000-0000-0000FE030000}"/>
    <cellStyle name="Calculation 7 2" xfId="3665" xr:uid="{00000000-0005-0000-0000-0000FF030000}"/>
    <cellStyle name="Calculation 7_Average Energy Prices" xfId="4229" xr:uid="{00000000-0005-0000-0000-000000040000}"/>
    <cellStyle name="Check" xfId="2641" xr:uid="{00000000-0005-0000-0000-000001040000}"/>
    <cellStyle name="Check 2" xfId="5142" xr:uid="{00000000-0005-0000-0000-000002040000}"/>
    <cellStyle name="Check 2 2" xfId="6930" xr:uid="{00000000-0005-0000-0000-000003040000}"/>
    <cellStyle name="Check 2 2 2" xfId="9418" xr:uid="{00000000-0005-0000-0000-000004040000}"/>
    <cellStyle name="Check 2 2 3" xfId="8123" xr:uid="{00000000-0005-0000-0000-000005040000}"/>
    <cellStyle name="Check 2 2 4" xfId="9223" xr:uid="{00000000-0005-0000-0000-000006040000}"/>
    <cellStyle name="Check 2 2 5" xfId="8258" xr:uid="{00000000-0005-0000-0000-000007040000}"/>
    <cellStyle name="Check 2 3" xfId="8062" xr:uid="{00000000-0005-0000-0000-000008040000}"/>
    <cellStyle name="Check 2 4" xfId="8551" xr:uid="{00000000-0005-0000-0000-000009040000}"/>
    <cellStyle name="Check 2 5" xfId="8478" xr:uid="{00000000-0005-0000-0000-00000A040000}"/>
    <cellStyle name="Check 3" xfId="8162" xr:uid="{00000000-0005-0000-0000-00000B040000}"/>
    <cellStyle name="Check 4" xfId="8413" xr:uid="{00000000-0005-0000-0000-00000C040000}"/>
    <cellStyle name="Check 5" xfId="8148" xr:uid="{00000000-0005-0000-0000-00000D040000}"/>
    <cellStyle name="Check Cell" xfId="105" builtinId="23" customBuiltin="1"/>
    <cellStyle name="Check Cell 2" xfId="106" xr:uid="{00000000-0005-0000-0000-00000F040000}"/>
    <cellStyle name="Check Cell 2 2" xfId="2782" xr:uid="{00000000-0005-0000-0000-000010040000}"/>
    <cellStyle name="Check Cell 2 3" xfId="2907" xr:uid="{00000000-0005-0000-0000-000011040000}"/>
    <cellStyle name="Check Cell 2 4" xfId="6503" xr:uid="{00000000-0005-0000-0000-000012040000}"/>
    <cellStyle name="Check Cell 2 5" xfId="2719" xr:uid="{00000000-0005-0000-0000-000013040000}"/>
    <cellStyle name="Check Cell 2_Average Energy Prices" xfId="4230" xr:uid="{00000000-0005-0000-0000-000014040000}"/>
    <cellStyle name="Check Cell 3" xfId="107" xr:uid="{00000000-0005-0000-0000-000015040000}"/>
    <cellStyle name="Check Cell 3 2" xfId="3666" xr:uid="{00000000-0005-0000-0000-000016040000}"/>
    <cellStyle name="Check Cell 3_Fuel Cost" xfId="3667" xr:uid="{00000000-0005-0000-0000-000017040000}"/>
    <cellStyle name="Check Cell 4" xfId="108" xr:uid="{00000000-0005-0000-0000-000018040000}"/>
    <cellStyle name="Check Cell 4 2" xfId="3669" xr:uid="{00000000-0005-0000-0000-000019040000}"/>
    <cellStyle name="Check Cell 4 3" xfId="3670" xr:uid="{00000000-0005-0000-0000-00001A040000}"/>
    <cellStyle name="Check Cell 4 4" xfId="6842" xr:uid="{00000000-0005-0000-0000-00001B040000}"/>
    <cellStyle name="Check Cell 4 5" xfId="6291" xr:uid="{00000000-0005-0000-0000-00001C040000}"/>
    <cellStyle name="Check Cell 4 6" xfId="3668" xr:uid="{00000000-0005-0000-0000-00001D040000}"/>
    <cellStyle name="Check Cell 4_Output(m)" xfId="5501" xr:uid="{00000000-0005-0000-0000-00001E040000}"/>
    <cellStyle name="Check Cell 5" xfId="3671" xr:uid="{00000000-0005-0000-0000-00001F040000}"/>
    <cellStyle name="Check Cell 5 2" xfId="3672" xr:uid="{00000000-0005-0000-0000-000020040000}"/>
    <cellStyle name="Check Cell 5 3" xfId="6843" xr:uid="{00000000-0005-0000-0000-000021040000}"/>
    <cellStyle name="Check Cell 5 4" xfId="6292" xr:uid="{00000000-0005-0000-0000-000022040000}"/>
    <cellStyle name="Check Cell 5_Output(m)" xfId="5502" xr:uid="{00000000-0005-0000-0000-000023040000}"/>
    <cellStyle name="Check Cell 6" xfId="3673" xr:uid="{00000000-0005-0000-0000-000024040000}"/>
    <cellStyle name="Check Cell 7" xfId="3674" xr:uid="{00000000-0005-0000-0000-000025040000}"/>
    <cellStyle name="Comma" xfId="2636" builtinId="3"/>
    <cellStyle name="Comma 10" xfId="109" xr:uid="{00000000-0005-0000-0000-000027040000}"/>
    <cellStyle name="Comma 10 2" xfId="110" xr:uid="{00000000-0005-0000-0000-000028040000}"/>
    <cellStyle name="Comma 10 2 2" xfId="2909" xr:uid="{00000000-0005-0000-0000-000029040000}"/>
    <cellStyle name="Comma 10 3" xfId="3675" xr:uid="{00000000-0005-0000-0000-00002A040000}"/>
    <cellStyle name="Comma 10 4" xfId="2908" xr:uid="{00000000-0005-0000-0000-00002B040000}"/>
    <cellStyle name="Comma 11" xfId="111" xr:uid="{00000000-0005-0000-0000-00002C040000}"/>
    <cellStyle name="Comma 12" xfId="112" xr:uid="{00000000-0005-0000-0000-00002D040000}"/>
    <cellStyle name="Comma 12 2" xfId="113" xr:uid="{00000000-0005-0000-0000-00002E040000}"/>
    <cellStyle name="Comma 12 2 2" xfId="2910" xr:uid="{00000000-0005-0000-0000-00002F040000}"/>
    <cellStyle name="Comma 12 3" xfId="114" xr:uid="{00000000-0005-0000-0000-000030040000}"/>
    <cellStyle name="Comma 12 3 2" xfId="3677" xr:uid="{00000000-0005-0000-0000-000031040000}"/>
    <cellStyle name="Comma 12 3 3" xfId="3676" xr:uid="{00000000-0005-0000-0000-000032040000}"/>
    <cellStyle name="Comma 12 4" xfId="3678" xr:uid="{00000000-0005-0000-0000-000033040000}"/>
    <cellStyle name="Comma 12 5" xfId="2783" xr:uid="{00000000-0005-0000-0000-000034040000}"/>
    <cellStyle name="Comma 13" xfId="115" xr:uid="{00000000-0005-0000-0000-000035040000}"/>
    <cellStyle name="Comma 13 2" xfId="3680" xr:uid="{00000000-0005-0000-0000-000036040000}"/>
    <cellStyle name="Comma 13 3" xfId="3679" xr:uid="{00000000-0005-0000-0000-000037040000}"/>
    <cellStyle name="Comma 13 4" xfId="6470" xr:uid="{00000000-0005-0000-0000-000038040000}"/>
    <cellStyle name="Comma 13 5" xfId="6293" xr:uid="{00000000-0005-0000-0000-000039040000}"/>
    <cellStyle name="Comma 13 6" xfId="2674" xr:uid="{00000000-0005-0000-0000-00003A040000}"/>
    <cellStyle name="Comma 13 7" xfId="3264" xr:uid="{00000000-0005-0000-0000-00003B040000}"/>
    <cellStyle name="Comma 14" xfId="3681" xr:uid="{00000000-0005-0000-0000-00003C040000}"/>
    <cellStyle name="Comma 15" xfId="2858" xr:uid="{00000000-0005-0000-0000-00003D040000}"/>
    <cellStyle name="Comma 16" xfId="4231" xr:uid="{00000000-0005-0000-0000-00003E040000}"/>
    <cellStyle name="Comma 17" xfId="7324" xr:uid="{00000000-0005-0000-0000-00003F040000}"/>
    <cellStyle name="Comma 17 2" xfId="9788" xr:uid="{00000000-0005-0000-0000-000040040000}"/>
    <cellStyle name="Comma 17 3" xfId="11417" xr:uid="{00000000-0005-0000-0000-000041040000}"/>
    <cellStyle name="Comma 18" xfId="7352" xr:uid="{00000000-0005-0000-0000-000042040000}"/>
    <cellStyle name="Comma 19" xfId="8344" xr:uid="{00000000-0005-0000-0000-000043040000}"/>
    <cellStyle name="Comma 2" xfId="116" xr:uid="{00000000-0005-0000-0000-000044040000}"/>
    <cellStyle name="Comma 2 2" xfId="117" xr:uid="{00000000-0005-0000-0000-000045040000}"/>
    <cellStyle name="Comma 2 2 2" xfId="2856" xr:uid="{00000000-0005-0000-0000-000046040000}"/>
    <cellStyle name="Comma 2 2 3" xfId="5200" xr:uid="{00000000-0005-0000-0000-000047040000}"/>
    <cellStyle name="Comma 2 2 3 2" xfId="5312" xr:uid="{00000000-0005-0000-0000-000048040000}"/>
    <cellStyle name="Comma 2 2 3 2 2" xfId="7051" xr:uid="{00000000-0005-0000-0000-000049040000}"/>
    <cellStyle name="Comma 2 2 3 2 2 2" xfId="7763" xr:uid="{00000000-0005-0000-0000-00004A040000}"/>
    <cellStyle name="Comma 2 2 3 2 2 2 2" xfId="10213" xr:uid="{00000000-0005-0000-0000-00004B040000}"/>
    <cellStyle name="Comma 2 2 3 2 2 2 3" xfId="11836" xr:uid="{00000000-0005-0000-0000-00004C040000}"/>
    <cellStyle name="Comma 2 2 3 2 2 3" xfId="9537" xr:uid="{00000000-0005-0000-0000-00004D040000}"/>
    <cellStyle name="Comma 2 2 3 2 2 4" xfId="11209" xr:uid="{00000000-0005-0000-0000-00004E040000}"/>
    <cellStyle name="Comma 2 2 3 2 3" xfId="7492" xr:uid="{00000000-0005-0000-0000-00004F040000}"/>
    <cellStyle name="Comma 2 2 3 2 3 2" xfId="9942" xr:uid="{00000000-0005-0000-0000-000050040000}"/>
    <cellStyle name="Comma 2 2 3 2 3 3" xfId="11565" xr:uid="{00000000-0005-0000-0000-000051040000}"/>
    <cellStyle name="Comma 2 2 3 2 4" xfId="8882" xr:uid="{00000000-0005-0000-0000-000052040000}"/>
    <cellStyle name="Comma 2 2 3 2 5" xfId="10890" xr:uid="{00000000-0005-0000-0000-000053040000}"/>
    <cellStyle name="Comma 2 2 3 3" xfId="5400" xr:uid="{00000000-0005-0000-0000-000054040000}"/>
    <cellStyle name="Comma 2 2 3 3 2" xfId="7138" xr:uid="{00000000-0005-0000-0000-000055040000}"/>
    <cellStyle name="Comma 2 2 3 3 2 2" xfId="7850" xr:uid="{00000000-0005-0000-0000-000056040000}"/>
    <cellStyle name="Comma 2 2 3 3 2 2 2" xfId="10300" xr:uid="{00000000-0005-0000-0000-000057040000}"/>
    <cellStyle name="Comma 2 2 3 3 2 2 3" xfId="11923" xr:uid="{00000000-0005-0000-0000-000058040000}"/>
    <cellStyle name="Comma 2 2 3 3 2 3" xfId="9624" xr:uid="{00000000-0005-0000-0000-000059040000}"/>
    <cellStyle name="Comma 2 2 3 3 2 4" xfId="11296" xr:uid="{00000000-0005-0000-0000-00005A040000}"/>
    <cellStyle name="Comma 2 2 3 3 3" xfId="7579" xr:uid="{00000000-0005-0000-0000-00005B040000}"/>
    <cellStyle name="Comma 2 2 3 3 3 2" xfId="10029" xr:uid="{00000000-0005-0000-0000-00005C040000}"/>
    <cellStyle name="Comma 2 2 3 3 3 3" xfId="11652" xr:uid="{00000000-0005-0000-0000-00005D040000}"/>
    <cellStyle name="Comma 2 2 3 3 4" xfId="8969" xr:uid="{00000000-0005-0000-0000-00005E040000}"/>
    <cellStyle name="Comma 2 2 3 3 5" xfId="10977" xr:uid="{00000000-0005-0000-0000-00005F040000}"/>
    <cellStyle name="Comma 2 2 3 4" xfId="6955" xr:uid="{00000000-0005-0000-0000-000060040000}"/>
    <cellStyle name="Comma 2 2 3 4 2" xfId="7675" xr:uid="{00000000-0005-0000-0000-000061040000}"/>
    <cellStyle name="Comma 2 2 3 4 2 2" xfId="10125" xr:uid="{00000000-0005-0000-0000-000062040000}"/>
    <cellStyle name="Comma 2 2 3 4 2 3" xfId="11748" xr:uid="{00000000-0005-0000-0000-000063040000}"/>
    <cellStyle name="Comma 2 2 3 4 3" xfId="9443" xr:uid="{00000000-0005-0000-0000-000064040000}"/>
    <cellStyle name="Comma 2 2 3 4 4" xfId="11121" xr:uid="{00000000-0005-0000-0000-000065040000}"/>
    <cellStyle name="Comma 2 2 3 5" xfId="7294" xr:uid="{00000000-0005-0000-0000-000066040000}"/>
    <cellStyle name="Comma 2 2 3 5 2" xfId="7939" xr:uid="{00000000-0005-0000-0000-000067040000}"/>
    <cellStyle name="Comma 2 2 3 5 2 2" xfId="10389" xr:uid="{00000000-0005-0000-0000-000068040000}"/>
    <cellStyle name="Comma 2 2 3 5 2 3" xfId="12012" xr:uid="{00000000-0005-0000-0000-000069040000}"/>
    <cellStyle name="Comma 2 2 3 5 3" xfId="9758" xr:uid="{00000000-0005-0000-0000-00006A040000}"/>
    <cellStyle name="Comma 2 2 3 5 4" xfId="11387" xr:uid="{00000000-0005-0000-0000-00006B040000}"/>
    <cellStyle name="Comma 2 2 3 6" xfId="7404" xr:uid="{00000000-0005-0000-0000-00006C040000}"/>
    <cellStyle name="Comma 2 2 3 6 2" xfId="9854" xr:uid="{00000000-0005-0000-0000-00006D040000}"/>
    <cellStyle name="Comma 2 2 3 6 3" xfId="11477" xr:uid="{00000000-0005-0000-0000-00006E040000}"/>
    <cellStyle name="Comma 2 2 3 7" xfId="8791" xr:uid="{00000000-0005-0000-0000-00006F040000}"/>
    <cellStyle name="Comma 2 2 3 8" xfId="10802" xr:uid="{00000000-0005-0000-0000-000070040000}"/>
    <cellStyle name="Comma 2 2 4" xfId="5265" xr:uid="{00000000-0005-0000-0000-000071040000}"/>
    <cellStyle name="Comma 2 2 4 2" xfId="7006" xr:uid="{00000000-0005-0000-0000-000072040000}"/>
    <cellStyle name="Comma 2 2 4 2 2" xfId="7719" xr:uid="{00000000-0005-0000-0000-000073040000}"/>
    <cellStyle name="Comma 2 2 4 2 2 2" xfId="10169" xr:uid="{00000000-0005-0000-0000-000074040000}"/>
    <cellStyle name="Comma 2 2 4 2 2 3" xfId="11792" xr:uid="{00000000-0005-0000-0000-000075040000}"/>
    <cellStyle name="Comma 2 2 4 2 3" xfId="9492" xr:uid="{00000000-0005-0000-0000-000076040000}"/>
    <cellStyle name="Comma 2 2 4 2 4" xfId="11165" xr:uid="{00000000-0005-0000-0000-000077040000}"/>
    <cellStyle name="Comma 2 2 4 3" xfId="7448" xr:uid="{00000000-0005-0000-0000-000078040000}"/>
    <cellStyle name="Comma 2 2 4 3 2" xfId="9898" xr:uid="{00000000-0005-0000-0000-000079040000}"/>
    <cellStyle name="Comma 2 2 4 3 3" xfId="11521" xr:uid="{00000000-0005-0000-0000-00007A040000}"/>
    <cellStyle name="Comma 2 2 4 4" xfId="8837" xr:uid="{00000000-0005-0000-0000-00007B040000}"/>
    <cellStyle name="Comma 2 2 4 5" xfId="10846" xr:uid="{00000000-0005-0000-0000-00007C040000}"/>
    <cellStyle name="Comma 2 2 5" xfId="5358" xr:uid="{00000000-0005-0000-0000-00007D040000}"/>
    <cellStyle name="Comma 2 2 5 2" xfId="7096" xr:uid="{00000000-0005-0000-0000-00007E040000}"/>
    <cellStyle name="Comma 2 2 5 2 2" xfId="7808" xr:uid="{00000000-0005-0000-0000-00007F040000}"/>
    <cellStyle name="Comma 2 2 5 2 2 2" xfId="10258" xr:uid="{00000000-0005-0000-0000-000080040000}"/>
    <cellStyle name="Comma 2 2 5 2 2 3" xfId="11881" xr:uid="{00000000-0005-0000-0000-000081040000}"/>
    <cellStyle name="Comma 2 2 5 2 3" xfId="9582" xr:uid="{00000000-0005-0000-0000-000082040000}"/>
    <cellStyle name="Comma 2 2 5 2 4" xfId="11254" xr:uid="{00000000-0005-0000-0000-000083040000}"/>
    <cellStyle name="Comma 2 2 5 3" xfId="7537" xr:uid="{00000000-0005-0000-0000-000084040000}"/>
    <cellStyle name="Comma 2 2 5 3 2" xfId="9987" xr:uid="{00000000-0005-0000-0000-000085040000}"/>
    <cellStyle name="Comma 2 2 5 3 3" xfId="11610" xr:uid="{00000000-0005-0000-0000-000086040000}"/>
    <cellStyle name="Comma 2 2 5 4" xfId="8927" xr:uid="{00000000-0005-0000-0000-000087040000}"/>
    <cellStyle name="Comma 2 2 5 5" xfId="10935" xr:uid="{00000000-0005-0000-0000-000088040000}"/>
    <cellStyle name="Comma 2 2 6" xfId="6589" xr:uid="{00000000-0005-0000-0000-000089040000}"/>
    <cellStyle name="Comma 2 2 6 2" xfId="7629" xr:uid="{00000000-0005-0000-0000-00008A040000}"/>
    <cellStyle name="Comma 2 2 6 2 2" xfId="10079" xr:uid="{00000000-0005-0000-0000-00008B040000}"/>
    <cellStyle name="Comma 2 2 6 2 3" xfId="11702" xr:uid="{00000000-0005-0000-0000-00008C040000}"/>
    <cellStyle name="Comma 2 2 6 3" xfId="9260" xr:uid="{00000000-0005-0000-0000-00008D040000}"/>
    <cellStyle name="Comma 2 2 6 4" xfId="11041" xr:uid="{00000000-0005-0000-0000-00008E040000}"/>
    <cellStyle name="Comma 2 2 7" xfId="7239" xr:uid="{00000000-0005-0000-0000-00008F040000}"/>
    <cellStyle name="Comma 2 2 7 2" xfId="7896" xr:uid="{00000000-0005-0000-0000-000090040000}"/>
    <cellStyle name="Comma 2 2 7 2 2" xfId="10346" xr:uid="{00000000-0005-0000-0000-000091040000}"/>
    <cellStyle name="Comma 2 2 7 2 3" xfId="11969" xr:uid="{00000000-0005-0000-0000-000092040000}"/>
    <cellStyle name="Comma 2 2 7 3" xfId="9708" xr:uid="{00000000-0005-0000-0000-000093040000}"/>
    <cellStyle name="Comma 2 2 7 4" xfId="11344" xr:uid="{00000000-0005-0000-0000-000094040000}"/>
    <cellStyle name="Comma 2 2 8" xfId="7359" xr:uid="{00000000-0005-0000-0000-000095040000}"/>
    <cellStyle name="Comma 2 2 8 2" xfId="9810" xr:uid="{00000000-0005-0000-0000-000096040000}"/>
    <cellStyle name="Comma 2 2 8 3" xfId="11436" xr:uid="{00000000-0005-0000-0000-000097040000}"/>
    <cellStyle name="Comma 2 2 9" xfId="2855" xr:uid="{00000000-0005-0000-0000-000098040000}"/>
    <cellStyle name="Comma 2 2 9 2" xfId="8431" xr:uid="{00000000-0005-0000-0000-000099040000}"/>
    <cellStyle name="Comma 2 2 9 3" xfId="10717" xr:uid="{00000000-0005-0000-0000-00009A040000}"/>
    <cellStyle name="Comma 2 2_NEISO Netback v2" xfId="2911" xr:uid="{00000000-0005-0000-0000-00009B040000}"/>
    <cellStyle name="Comma 2 3" xfId="118" xr:uid="{00000000-0005-0000-0000-00009C040000}"/>
    <cellStyle name="Comma 2 3 2" xfId="3682" xr:uid="{00000000-0005-0000-0000-00009D040000}"/>
    <cellStyle name="Comma 2 3 3" xfId="2912" xr:uid="{00000000-0005-0000-0000-00009E040000}"/>
    <cellStyle name="Comma 2 4" xfId="119" xr:uid="{00000000-0005-0000-0000-00009F040000}"/>
    <cellStyle name="Comma 2 4 2" xfId="6610" xr:uid="{00000000-0005-0000-0000-0000A0040000}"/>
    <cellStyle name="Comma 2 4 3" xfId="6294" xr:uid="{00000000-0005-0000-0000-0000A1040000}"/>
    <cellStyle name="Comma 2 4 4" xfId="2913" xr:uid="{00000000-0005-0000-0000-0000A2040000}"/>
    <cellStyle name="Comma 2 4 5" xfId="3261" xr:uid="{00000000-0005-0000-0000-0000A3040000}"/>
    <cellStyle name="Comma 2 5" xfId="12073" xr:uid="{00000000-0005-0000-0000-0000A4040000}"/>
    <cellStyle name="Comma 2_NEISO Netback v2" xfId="2914" xr:uid="{00000000-0005-0000-0000-0000A5040000}"/>
    <cellStyle name="Comma 20" xfId="12065" xr:uid="{00000000-0005-0000-0000-0000A6040000}"/>
    <cellStyle name="Comma 3" xfId="120" xr:uid="{00000000-0005-0000-0000-0000A7040000}"/>
    <cellStyle name="Comma 3 2" xfId="121" xr:uid="{00000000-0005-0000-0000-0000A8040000}"/>
    <cellStyle name="Comma 3 2 2" xfId="2915" xr:uid="{00000000-0005-0000-0000-0000A9040000}"/>
    <cellStyle name="Comma 3 3" xfId="122" xr:uid="{00000000-0005-0000-0000-0000AA040000}"/>
    <cellStyle name="Comma 3 3 2" xfId="6611" xr:uid="{00000000-0005-0000-0000-0000AB040000}"/>
    <cellStyle name="Comma 3 3 3" xfId="6295" xr:uid="{00000000-0005-0000-0000-0000AC040000}"/>
    <cellStyle name="Comma 3 3 4" xfId="2916" xr:uid="{00000000-0005-0000-0000-0000AD040000}"/>
    <cellStyle name="Comma 3 4" xfId="123" xr:uid="{00000000-0005-0000-0000-0000AE040000}"/>
    <cellStyle name="Comma 3 4 2" xfId="3683" xr:uid="{00000000-0005-0000-0000-0000AF040000}"/>
    <cellStyle name="Comma 3 4 3" xfId="5206" xr:uid="{00000000-0005-0000-0000-0000B0040000}"/>
    <cellStyle name="Comma 3 4 3 2" xfId="5317" xr:uid="{00000000-0005-0000-0000-0000B1040000}"/>
    <cellStyle name="Comma 3 4 3 2 2" xfId="7056" xr:uid="{00000000-0005-0000-0000-0000B2040000}"/>
    <cellStyle name="Comma 3 4 3 2 2 2" xfId="7768" xr:uid="{00000000-0005-0000-0000-0000B3040000}"/>
    <cellStyle name="Comma 3 4 3 2 2 2 2" xfId="10218" xr:uid="{00000000-0005-0000-0000-0000B4040000}"/>
    <cellStyle name="Comma 3 4 3 2 2 2 3" xfId="11841" xr:uid="{00000000-0005-0000-0000-0000B5040000}"/>
    <cellStyle name="Comma 3 4 3 2 2 3" xfId="9542" xr:uid="{00000000-0005-0000-0000-0000B6040000}"/>
    <cellStyle name="Comma 3 4 3 2 2 4" xfId="11214" xr:uid="{00000000-0005-0000-0000-0000B7040000}"/>
    <cellStyle name="Comma 3 4 3 2 3" xfId="7497" xr:uid="{00000000-0005-0000-0000-0000B8040000}"/>
    <cellStyle name="Comma 3 4 3 2 3 2" xfId="9947" xr:uid="{00000000-0005-0000-0000-0000B9040000}"/>
    <cellStyle name="Comma 3 4 3 2 3 3" xfId="11570" xr:uid="{00000000-0005-0000-0000-0000BA040000}"/>
    <cellStyle name="Comma 3 4 3 2 4" xfId="8887" xr:uid="{00000000-0005-0000-0000-0000BB040000}"/>
    <cellStyle name="Comma 3 4 3 2 5" xfId="10895" xr:uid="{00000000-0005-0000-0000-0000BC040000}"/>
    <cellStyle name="Comma 3 4 3 3" xfId="5405" xr:uid="{00000000-0005-0000-0000-0000BD040000}"/>
    <cellStyle name="Comma 3 4 3 3 2" xfId="7143" xr:uid="{00000000-0005-0000-0000-0000BE040000}"/>
    <cellStyle name="Comma 3 4 3 3 2 2" xfId="7855" xr:uid="{00000000-0005-0000-0000-0000BF040000}"/>
    <cellStyle name="Comma 3 4 3 3 2 2 2" xfId="10305" xr:uid="{00000000-0005-0000-0000-0000C0040000}"/>
    <cellStyle name="Comma 3 4 3 3 2 2 3" xfId="11928" xr:uid="{00000000-0005-0000-0000-0000C1040000}"/>
    <cellStyle name="Comma 3 4 3 3 2 3" xfId="9629" xr:uid="{00000000-0005-0000-0000-0000C2040000}"/>
    <cellStyle name="Comma 3 4 3 3 2 4" xfId="11301" xr:uid="{00000000-0005-0000-0000-0000C3040000}"/>
    <cellStyle name="Comma 3 4 3 3 3" xfId="7584" xr:uid="{00000000-0005-0000-0000-0000C4040000}"/>
    <cellStyle name="Comma 3 4 3 3 3 2" xfId="10034" xr:uid="{00000000-0005-0000-0000-0000C5040000}"/>
    <cellStyle name="Comma 3 4 3 3 3 3" xfId="11657" xr:uid="{00000000-0005-0000-0000-0000C6040000}"/>
    <cellStyle name="Comma 3 4 3 3 4" xfId="8974" xr:uid="{00000000-0005-0000-0000-0000C7040000}"/>
    <cellStyle name="Comma 3 4 3 3 5" xfId="10982" xr:uid="{00000000-0005-0000-0000-0000C8040000}"/>
    <cellStyle name="Comma 3 4 3 4" xfId="6960" xr:uid="{00000000-0005-0000-0000-0000C9040000}"/>
    <cellStyle name="Comma 3 4 3 4 2" xfId="7680" xr:uid="{00000000-0005-0000-0000-0000CA040000}"/>
    <cellStyle name="Comma 3 4 3 4 2 2" xfId="10130" xr:uid="{00000000-0005-0000-0000-0000CB040000}"/>
    <cellStyle name="Comma 3 4 3 4 2 3" xfId="11753" xr:uid="{00000000-0005-0000-0000-0000CC040000}"/>
    <cellStyle name="Comma 3 4 3 4 3" xfId="9448" xr:uid="{00000000-0005-0000-0000-0000CD040000}"/>
    <cellStyle name="Comma 3 4 3 4 4" xfId="11126" xr:uid="{00000000-0005-0000-0000-0000CE040000}"/>
    <cellStyle name="Comma 3 4 3 5" xfId="7299" xr:uid="{00000000-0005-0000-0000-0000CF040000}"/>
    <cellStyle name="Comma 3 4 3 5 2" xfId="7944" xr:uid="{00000000-0005-0000-0000-0000D0040000}"/>
    <cellStyle name="Comma 3 4 3 5 2 2" xfId="10394" xr:uid="{00000000-0005-0000-0000-0000D1040000}"/>
    <cellStyle name="Comma 3 4 3 5 2 3" xfId="12017" xr:uid="{00000000-0005-0000-0000-0000D2040000}"/>
    <cellStyle name="Comma 3 4 3 5 3" xfId="9763" xr:uid="{00000000-0005-0000-0000-0000D3040000}"/>
    <cellStyle name="Comma 3 4 3 5 4" xfId="11392" xr:uid="{00000000-0005-0000-0000-0000D4040000}"/>
    <cellStyle name="Comma 3 4 3 6" xfId="7409" xr:uid="{00000000-0005-0000-0000-0000D5040000}"/>
    <cellStyle name="Comma 3 4 3 6 2" xfId="9859" xr:uid="{00000000-0005-0000-0000-0000D6040000}"/>
    <cellStyle name="Comma 3 4 3 6 3" xfId="11482" xr:uid="{00000000-0005-0000-0000-0000D7040000}"/>
    <cellStyle name="Comma 3 4 3 7" xfId="8796" xr:uid="{00000000-0005-0000-0000-0000D8040000}"/>
    <cellStyle name="Comma 3 4 3 8" xfId="10807" xr:uid="{00000000-0005-0000-0000-0000D9040000}"/>
    <cellStyle name="Comma 3 4 4" xfId="5270" xr:uid="{00000000-0005-0000-0000-0000DA040000}"/>
    <cellStyle name="Comma 3 4 4 2" xfId="7011" xr:uid="{00000000-0005-0000-0000-0000DB040000}"/>
    <cellStyle name="Comma 3 4 4 2 2" xfId="7724" xr:uid="{00000000-0005-0000-0000-0000DC040000}"/>
    <cellStyle name="Comma 3 4 4 2 2 2" xfId="10174" xr:uid="{00000000-0005-0000-0000-0000DD040000}"/>
    <cellStyle name="Comma 3 4 4 2 2 3" xfId="11797" xr:uid="{00000000-0005-0000-0000-0000DE040000}"/>
    <cellStyle name="Comma 3 4 4 2 3" xfId="9497" xr:uid="{00000000-0005-0000-0000-0000DF040000}"/>
    <cellStyle name="Comma 3 4 4 2 4" xfId="11170" xr:uid="{00000000-0005-0000-0000-0000E0040000}"/>
    <cellStyle name="Comma 3 4 4 3" xfId="7453" xr:uid="{00000000-0005-0000-0000-0000E1040000}"/>
    <cellStyle name="Comma 3 4 4 3 2" xfId="9903" xr:uid="{00000000-0005-0000-0000-0000E2040000}"/>
    <cellStyle name="Comma 3 4 4 3 3" xfId="11526" xr:uid="{00000000-0005-0000-0000-0000E3040000}"/>
    <cellStyle name="Comma 3 4 4 4" xfId="8842" xr:uid="{00000000-0005-0000-0000-0000E4040000}"/>
    <cellStyle name="Comma 3 4 4 5" xfId="10851" xr:uid="{00000000-0005-0000-0000-0000E5040000}"/>
    <cellStyle name="Comma 3 4 5" xfId="5363" xr:uid="{00000000-0005-0000-0000-0000E6040000}"/>
    <cellStyle name="Comma 3 4 5 2" xfId="7101" xr:uid="{00000000-0005-0000-0000-0000E7040000}"/>
    <cellStyle name="Comma 3 4 5 2 2" xfId="7813" xr:uid="{00000000-0005-0000-0000-0000E8040000}"/>
    <cellStyle name="Comma 3 4 5 2 2 2" xfId="10263" xr:uid="{00000000-0005-0000-0000-0000E9040000}"/>
    <cellStyle name="Comma 3 4 5 2 2 3" xfId="11886" xr:uid="{00000000-0005-0000-0000-0000EA040000}"/>
    <cellStyle name="Comma 3 4 5 2 3" xfId="9587" xr:uid="{00000000-0005-0000-0000-0000EB040000}"/>
    <cellStyle name="Comma 3 4 5 2 4" xfId="11259" xr:uid="{00000000-0005-0000-0000-0000EC040000}"/>
    <cellStyle name="Comma 3 4 5 3" xfId="7542" xr:uid="{00000000-0005-0000-0000-0000ED040000}"/>
    <cellStyle name="Comma 3 4 5 3 2" xfId="9992" xr:uid="{00000000-0005-0000-0000-0000EE040000}"/>
    <cellStyle name="Comma 3 4 5 3 3" xfId="11615" xr:uid="{00000000-0005-0000-0000-0000EF040000}"/>
    <cellStyle name="Comma 3 4 5 4" xfId="8932" xr:uid="{00000000-0005-0000-0000-0000F0040000}"/>
    <cellStyle name="Comma 3 4 5 5" xfId="10940" xr:uid="{00000000-0005-0000-0000-0000F1040000}"/>
    <cellStyle name="Comma 3 4 6" xfId="6612" xr:uid="{00000000-0005-0000-0000-0000F2040000}"/>
    <cellStyle name="Comma 3 4 6 2" xfId="7634" xr:uid="{00000000-0005-0000-0000-0000F3040000}"/>
    <cellStyle name="Comma 3 4 6 2 2" xfId="10084" xr:uid="{00000000-0005-0000-0000-0000F4040000}"/>
    <cellStyle name="Comma 3 4 6 2 3" xfId="11707" xr:uid="{00000000-0005-0000-0000-0000F5040000}"/>
    <cellStyle name="Comma 3 4 6 3" xfId="9268" xr:uid="{00000000-0005-0000-0000-0000F6040000}"/>
    <cellStyle name="Comma 3 4 6 4" xfId="11046" xr:uid="{00000000-0005-0000-0000-0000F7040000}"/>
    <cellStyle name="Comma 3 4 7" xfId="7244" xr:uid="{00000000-0005-0000-0000-0000F8040000}"/>
    <cellStyle name="Comma 3 4 7 2" xfId="7901" xr:uid="{00000000-0005-0000-0000-0000F9040000}"/>
    <cellStyle name="Comma 3 4 7 2 2" xfId="10351" xr:uid="{00000000-0005-0000-0000-0000FA040000}"/>
    <cellStyle name="Comma 3 4 7 2 3" xfId="11974" xr:uid="{00000000-0005-0000-0000-0000FB040000}"/>
    <cellStyle name="Comma 3 4 7 3" xfId="9713" xr:uid="{00000000-0005-0000-0000-0000FC040000}"/>
    <cellStyle name="Comma 3 4 7 4" xfId="11349" xr:uid="{00000000-0005-0000-0000-0000FD040000}"/>
    <cellStyle name="Comma 3 4 8" xfId="7364" xr:uid="{00000000-0005-0000-0000-0000FE040000}"/>
    <cellStyle name="Comma 3 4 8 2" xfId="9815" xr:uid="{00000000-0005-0000-0000-0000FF040000}"/>
    <cellStyle name="Comma 3 4 8 3" xfId="11441" xr:uid="{00000000-0005-0000-0000-000000050000}"/>
    <cellStyle name="Comma 3 4 9" xfId="2917" xr:uid="{00000000-0005-0000-0000-000001050000}"/>
    <cellStyle name="Comma 3 4 9 2" xfId="8445" xr:uid="{00000000-0005-0000-0000-000002050000}"/>
    <cellStyle name="Comma 3 4 9 3" xfId="10722" xr:uid="{00000000-0005-0000-0000-000003050000}"/>
    <cellStyle name="Comma 3 5" xfId="2866" xr:uid="{00000000-0005-0000-0000-000004050000}"/>
    <cellStyle name="Comma 3 5 2" xfId="5205" xr:uid="{00000000-0005-0000-0000-000005050000}"/>
    <cellStyle name="Comma 3 5 2 2" xfId="5316" xr:uid="{00000000-0005-0000-0000-000006050000}"/>
    <cellStyle name="Comma 3 5 2 2 2" xfId="7055" xr:uid="{00000000-0005-0000-0000-000007050000}"/>
    <cellStyle name="Comma 3 5 2 2 2 2" xfId="7767" xr:uid="{00000000-0005-0000-0000-000008050000}"/>
    <cellStyle name="Comma 3 5 2 2 2 2 2" xfId="10217" xr:uid="{00000000-0005-0000-0000-000009050000}"/>
    <cellStyle name="Comma 3 5 2 2 2 2 3" xfId="11840" xr:uid="{00000000-0005-0000-0000-00000A050000}"/>
    <cellStyle name="Comma 3 5 2 2 2 3" xfId="9541" xr:uid="{00000000-0005-0000-0000-00000B050000}"/>
    <cellStyle name="Comma 3 5 2 2 2 4" xfId="11213" xr:uid="{00000000-0005-0000-0000-00000C050000}"/>
    <cellStyle name="Comma 3 5 2 2 3" xfId="7496" xr:uid="{00000000-0005-0000-0000-00000D050000}"/>
    <cellStyle name="Comma 3 5 2 2 3 2" xfId="9946" xr:uid="{00000000-0005-0000-0000-00000E050000}"/>
    <cellStyle name="Comma 3 5 2 2 3 3" xfId="11569" xr:uid="{00000000-0005-0000-0000-00000F050000}"/>
    <cellStyle name="Comma 3 5 2 2 4" xfId="8886" xr:uid="{00000000-0005-0000-0000-000010050000}"/>
    <cellStyle name="Comma 3 5 2 2 5" xfId="10894" xr:uid="{00000000-0005-0000-0000-000011050000}"/>
    <cellStyle name="Comma 3 5 2 3" xfId="5404" xr:uid="{00000000-0005-0000-0000-000012050000}"/>
    <cellStyle name="Comma 3 5 2 3 2" xfId="7142" xr:uid="{00000000-0005-0000-0000-000013050000}"/>
    <cellStyle name="Comma 3 5 2 3 2 2" xfId="7854" xr:uid="{00000000-0005-0000-0000-000014050000}"/>
    <cellStyle name="Comma 3 5 2 3 2 2 2" xfId="10304" xr:uid="{00000000-0005-0000-0000-000015050000}"/>
    <cellStyle name="Comma 3 5 2 3 2 2 3" xfId="11927" xr:uid="{00000000-0005-0000-0000-000016050000}"/>
    <cellStyle name="Comma 3 5 2 3 2 3" xfId="9628" xr:uid="{00000000-0005-0000-0000-000017050000}"/>
    <cellStyle name="Comma 3 5 2 3 2 4" xfId="11300" xr:uid="{00000000-0005-0000-0000-000018050000}"/>
    <cellStyle name="Comma 3 5 2 3 3" xfId="7583" xr:uid="{00000000-0005-0000-0000-000019050000}"/>
    <cellStyle name="Comma 3 5 2 3 3 2" xfId="10033" xr:uid="{00000000-0005-0000-0000-00001A050000}"/>
    <cellStyle name="Comma 3 5 2 3 3 3" xfId="11656" xr:uid="{00000000-0005-0000-0000-00001B050000}"/>
    <cellStyle name="Comma 3 5 2 3 4" xfId="8973" xr:uid="{00000000-0005-0000-0000-00001C050000}"/>
    <cellStyle name="Comma 3 5 2 3 5" xfId="10981" xr:uid="{00000000-0005-0000-0000-00001D050000}"/>
    <cellStyle name="Comma 3 5 2 4" xfId="6959" xr:uid="{00000000-0005-0000-0000-00001E050000}"/>
    <cellStyle name="Comma 3 5 2 4 2" xfId="7679" xr:uid="{00000000-0005-0000-0000-00001F050000}"/>
    <cellStyle name="Comma 3 5 2 4 2 2" xfId="10129" xr:uid="{00000000-0005-0000-0000-000020050000}"/>
    <cellStyle name="Comma 3 5 2 4 2 3" xfId="11752" xr:uid="{00000000-0005-0000-0000-000021050000}"/>
    <cellStyle name="Comma 3 5 2 4 3" xfId="9447" xr:uid="{00000000-0005-0000-0000-000022050000}"/>
    <cellStyle name="Comma 3 5 2 4 4" xfId="11125" xr:uid="{00000000-0005-0000-0000-000023050000}"/>
    <cellStyle name="Comma 3 5 2 5" xfId="7298" xr:uid="{00000000-0005-0000-0000-000024050000}"/>
    <cellStyle name="Comma 3 5 2 5 2" xfId="7943" xr:uid="{00000000-0005-0000-0000-000025050000}"/>
    <cellStyle name="Comma 3 5 2 5 2 2" xfId="10393" xr:uid="{00000000-0005-0000-0000-000026050000}"/>
    <cellStyle name="Comma 3 5 2 5 2 3" xfId="12016" xr:uid="{00000000-0005-0000-0000-000027050000}"/>
    <cellStyle name="Comma 3 5 2 5 3" xfId="9762" xr:uid="{00000000-0005-0000-0000-000028050000}"/>
    <cellStyle name="Comma 3 5 2 5 4" xfId="11391" xr:uid="{00000000-0005-0000-0000-000029050000}"/>
    <cellStyle name="Comma 3 5 2 6" xfId="7408" xr:uid="{00000000-0005-0000-0000-00002A050000}"/>
    <cellStyle name="Comma 3 5 2 6 2" xfId="9858" xr:uid="{00000000-0005-0000-0000-00002B050000}"/>
    <cellStyle name="Comma 3 5 2 6 3" xfId="11481" xr:uid="{00000000-0005-0000-0000-00002C050000}"/>
    <cellStyle name="Comma 3 5 2 7" xfId="8795" xr:uid="{00000000-0005-0000-0000-00002D050000}"/>
    <cellStyle name="Comma 3 5 2 8" xfId="10806" xr:uid="{00000000-0005-0000-0000-00002E050000}"/>
    <cellStyle name="Comma 3 5 3" xfId="5269" xr:uid="{00000000-0005-0000-0000-00002F050000}"/>
    <cellStyle name="Comma 3 5 3 2" xfId="7010" xr:uid="{00000000-0005-0000-0000-000030050000}"/>
    <cellStyle name="Comma 3 5 3 2 2" xfId="7723" xr:uid="{00000000-0005-0000-0000-000031050000}"/>
    <cellStyle name="Comma 3 5 3 2 2 2" xfId="10173" xr:uid="{00000000-0005-0000-0000-000032050000}"/>
    <cellStyle name="Comma 3 5 3 2 2 3" xfId="11796" xr:uid="{00000000-0005-0000-0000-000033050000}"/>
    <cellStyle name="Comma 3 5 3 2 3" xfId="9496" xr:uid="{00000000-0005-0000-0000-000034050000}"/>
    <cellStyle name="Comma 3 5 3 2 4" xfId="11169" xr:uid="{00000000-0005-0000-0000-000035050000}"/>
    <cellStyle name="Comma 3 5 3 3" xfId="7452" xr:uid="{00000000-0005-0000-0000-000036050000}"/>
    <cellStyle name="Comma 3 5 3 3 2" xfId="9902" xr:uid="{00000000-0005-0000-0000-000037050000}"/>
    <cellStyle name="Comma 3 5 3 3 3" xfId="11525" xr:uid="{00000000-0005-0000-0000-000038050000}"/>
    <cellStyle name="Comma 3 5 3 4" xfId="8841" xr:uid="{00000000-0005-0000-0000-000039050000}"/>
    <cellStyle name="Comma 3 5 3 5" xfId="10850" xr:uid="{00000000-0005-0000-0000-00003A050000}"/>
    <cellStyle name="Comma 3 5 4" xfId="5362" xr:uid="{00000000-0005-0000-0000-00003B050000}"/>
    <cellStyle name="Comma 3 5 4 2" xfId="7100" xr:uid="{00000000-0005-0000-0000-00003C050000}"/>
    <cellStyle name="Comma 3 5 4 2 2" xfId="7812" xr:uid="{00000000-0005-0000-0000-00003D050000}"/>
    <cellStyle name="Comma 3 5 4 2 2 2" xfId="10262" xr:uid="{00000000-0005-0000-0000-00003E050000}"/>
    <cellStyle name="Comma 3 5 4 2 2 3" xfId="11885" xr:uid="{00000000-0005-0000-0000-00003F050000}"/>
    <cellStyle name="Comma 3 5 4 2 3" xfId="9586" xr:uid="{00000000-0005-0000-0000-000040050000}"/>
    <cellStyle name="Comma 3 5 4 2 4" xfId="11258" xr:uid="{00000000-0005-0000-0000-000041050000}"/>
    <cellStyle name="Comma 3 5 4 3" xfId="7541" xr:uid="{00000000-0005-0000-0000-000042050000}"/>
    <cellStyle name="Comma 3 5 4 3 2" xfId="9991" xr:uid="{00000000-0005-0000-0000-000043050000}"/>
    <cellStyle name="Comma 3 5 4 3 3" xfId="11614" xr:uid="{00000000-0005-0000-0000-000044050000}"/>
    <cellStyle name="Comma 3 5 4 4" xfId="8931" xr:uid="{00000000-0005-0000-0000-000045050000}"/>
    <cellStyle name="Comma 3 5 4 5" xfId="10939" xr:uid="{00000000-0005-0000-0000-000046050000}"/>
    <cellStyle name="Comma 3 5 5" xfId="6594" xr:uid="{00000000-0005-0000-0000-000047050000}"/>
    <cellStyle name="Comma 3 5 5 2" xfId="7633" xr:uid="{00000000-0005-0000-0000-000048050000}"/>
    <cellStyle name="Comma 3 5 5 2 2" xfId="10083" xr:uid="{00000000-0005-0000-0000-000049050000}"/>
    <cellStyle name="Comma 3 5 5 2 3" xfId="11706" xr:uid="{00000000-0005-0000-0000-00004A050000}"/>
    <cellStyle name="Comma 3 5 5 3" xfId="9264" xr:uid="{00000000-0005-0000-0000-00004B050000}"/>
    <cellStyle name="Comma 3 5 5 4" xfId="11045" xr:uid="{00000000-0005-0000-0000-00004C050000}"/>
    <cellStyle name="Comma 3 5 6" xfId="7243" xr:uid="{00000000-0005-0000-0000-00004D050000}"/>
    <cellStyle name="Comma 3 5 6 2" xfId="7900" xr:uid="{00000000-0005-0000-0000-00004E050000}"/>
    <cellStyle name="Comma 3 5 6 2 2" xfId="10350" xr:uid="{00000000-0005-0000-0000-00004F050000}"/>
    <cellStyle name="Comma 3 5 6 2 3" xfId="11973" xr:uid="{00000000-0005-0000-0000-000050050000}"/>
    <cellStyle name="Comma 3 5 6 3" xfId="9712" xr:uid="{00000000-0005-0000-0000-000051050000}"/>
    <cellStyle name="Comma 3 5 6 4" xfId="11348" xr:uid="{00000000-0005-0000-0000-000052050000}"/>
    <cellStyle name="Comma 3 5 7" xfId="7363" xr:uid="{00000000-0005-0000-0000-000053050000}"/>
    <cellStyle name="Comma 3 5 7 2" xfId="9814" xr:uid="{00000000-0005-0000-0000-000054050000}"/>
    <cellStyle name="Comma 3 5 7 3" xfId="11440" xr:uid="{00000000-0005-0000-0000-000055050000}"/>
    <cellStyle name="Comma 3 5 8" xfId="8437" xr:uid="{00000000-0005-0000-0000-000056050000}"/>
    <cellStyle name="Comma 3 5 9" xfId="10721" xr:uid="{00000000-0005-0000-0000-000057050000}"/>
    <cellStyle name="Comma 3 6" xfId="5166" xr:uid="{00000000-0005-0000-0000-000058050000}"/>
    <cellStyle name="Comma 3 7" xfId="6531" xr:uid="{00000000-0005-0000-0000-000059050000}"/>
    <cellStyle name="Comma 3 8" xfId="2747" xr:uid="{00000000-0005-0000-0000-00005A050000}"/>
    <cellStyle name="Comma 3_NEISO Netback v2" xfId="2918" xr:uid="{00000000-0005-0000-0000-00005B050000}"/>
    <cellStyle name="Comma 4" xfId="124" xr:uid="{00000000-0005-0000-0000-00005C050000}"/>
    <cellStyle name="Comma 4 2" xfId="125" xr:uid="{00000000-0005-0000-0000-00005D050000}"/>
    <cellStyle name="Comma 4 2 2" xfId="6613" xr:uid="{00000000-0005-0000-0000-00005E050000}"/>
    <cellStyle name="Comma 4 2 3" xfId="6296" xr:uid="{00000000-0005-0000-0000-00005F050000}"/>
    <cellStyle name="Comma 4 2 4" xfId="2920" xr:uid="{00000000-0005-0000-0000-000060050000}"/>
    <cellStyle name="Comma 4 3" xfId="126" xr:uid="{00000000-0005-0000-0000-000061050000}"/>
    <cellStyle name="Comma 4 3 2" xfId="5503" xr:uid="{00000000-0005-0000-0000-000062050000}"/>
    <cellStyle name="Comma 4 3 3" xfId="6614" xr:uid="{00000000-0005-0000-0000-000063050000}"/>
    <cellStyle name="Comma 4 3 4" xfId="2921" xr:uid="{00000000-0005-0000-0000-000064050000}"/>
    <cellStyle name="Comma 4 4" xfId="2919" xr:uid="{00000000-0005-0000-0000-000065050000}"/>
    <cellStyle name="Comma 5" xfId="127" xr:uid="{00000000-0005-0000-0000-000066050000}"/>
    <cellStyle name="Comma 5 2" xfId="128" xr:uid="{00000000-0005-0000-0000-000067050000}"/>
    <cellStyle name="Comma 5 2 2" xfId="5504" xr:uid="{00000000-0005-0000-0000-000068050000}"/>
    <cellStyle name="Comma 5 2 3" xfId="6616" xr:uid="{00000000-0005-0000-0000-000069050000}"/>
    <cellStyle name="Comma 5 2 4" xfId="2923" xr:uid="{00000000-0005-0000-0000-00006A050000}"/>
    <cellStyle name="Comma 5 3" xfId="129" xr:uid="{00000000-0005-0000-0000-00006B050000}"/>
    <cellStyle name="Comma 5 3 2" xfId="5505" xr:uid="{00000000-0005-0000-0000-00006C050000}"/>
    <cellStyle name="Comma 5 3 3" xfId="6617" xr:uid="{00000000-0005-0000-0000-00006D050000}"/>
    <cellStyle name="Comma 5 3 4" xfId="2924" xr:uid="{00000000-0005-0000-0000-00006E050000}"/>
    <cellStyle name="Comma 5 4" xfId="2922" xr:uid="{00000000-0005-0000-0000-00006F050000}"/>
    <cellStyle name="Comma 5 4 2" xfId="6615" xr:uid="{00000000-0005-0000-0000-000070050000}"/>
    <cellStyle name="Comma 5 4 3" xfId="6297" xr:uid="{00000000-0005-0000-0000-000071050000}"/>
    <cellStyle name="Comma 6" xfId="130" xr:uid="{00000000-0005-0000-0000-000072050000}"/>
    <cellStyle name="Comma 6 2" xfId="131" xr:uid="{00000000-0005-0000-0000-000073050000}"/>
    <cellStyle name="Comma 6 2 2" xfId="2926" xr:uid="{00000000-0005-0000-0000-000074050000}"/>
    <cellStyle name="Comma 6 3" xfId="2925" xr:uid="{00000000-0005-0000-0000-000075050000}"/>
    <cellStyle name="Comma 7" xfId="132" xr:uid="{00000000-0005-0000-0000-000076050000}"/>
    <cellStyle name="Comma 7 2" xfId="133" xr:uid="{00000000-0005-0000-0000-000077050000}"/>
    <cellStyle name="Comma 7 2 2" xfId="134" xr:uid="{00000000-0005-0000-0000-000078050000}"/>
    <cellStyle name="Comma 7 2 3" xfId="135" xr:uid="{00000000-0005-0000-0000-000079050000}"/>
    <cellStyle name="Comma 7 2 4" xfId="2928" xr:uid="{00000000-0005-0000-0000-00007A050000}"/>
    <cellStyle name="Comma 7 3" xfId="136" xr:uid="{00000000-0005-0000-0000-00007B050000}"/>
    <cellStyle name="Comma 7 4" xfId="137" xr:uid="{00000000-0005-0000-0000-00007C050000}"/>
    <cellStyle name="Comma 7 4 2" xfId="2929" xr:uid="{00000000-0005-0000-0000-00007D050000}"/>
    <cellStyle name="Comma 7 5" xfId="2927" xr:uid="{00000000-0005-0000-0000-00007E050000}"/>
    <cellStyle name="Comma 8" xfId="138" xr:uid="{00000000-0005-0000-0000-00007F050000}"/>
    <cellStyle name="Comma 8 2" xfId="139" xr:uid="{00000000-0005-0000-0000-000080050000}"/>
    <cellStyle name="Comma 8 2 2" xfId="2932" xr:uid="{00000000-0005-0000-0000-000081050000}"/>
    <cellStyle name="Comma 8 2 3" xfId="2931" xr:uid="{00000000-0005-0000-0000-000082050000}"/>
    <cellStyle name="Comma 8 2_Fuel Cost" xfId="3685" xr:uid="{00000000-0005-0000-0000-000083050000}"/>
    <cellStyle name="Comma 8 3" xfId="2933" xr:uid="{00000000-0005-0000-0000-000084050000}"/>
    <cellStyle name="Comma 8 4" xfId="2930" xr:uid="{00000000-0005-0000-0000-000085050000}"/>
    <cellStyle name="Comma 8_Input" xfId="3684" xr:uid="{00000000-0005-0000-0000-000086050000}"/>
    <cellStyle name="Comma 9" xfId="140" xr:uid="{00000000-0005-0000-0000-000087050000}"/>
    <cellStyle name="Comma 9 2" xfId="141" xr:uid="{00000000-0005-0000-0000-000088050000}"/>
    <cellStyle name="Comma 9 2 2" xfId="2935" xr:uid="{00000000-0005-0000-0000-000089050000}"/>
    <cellStyle name="Comma 9 2 3" xfId="2934" xr:uid="{00000000-0005-0000-0000-00008A050000}"/>
    <cellStyle name="Comma 9 3" xfId="142" xr:uid="{00000000-0005-0000-0000-00008B050000}"/>
    <cellStyle name="Comma 9 3 2" xfId="5506" xr:uid="{00000000-0005-0000-0000-00008C050000}"/>
    <cellStyle name="Comma 9 4" xfId="5507" xr:uid="{00000000-0005-0000-0000-00008D050000}"/>
    <cellStyle name="Comma0" xfId="143" xr:uid="{00000000-0005-0000-0000-00008E050000}"/>
    <cellStyle name="Comma0 2" xfId="2937" xr:uid="{00000000-0005-0000-0000-00008F050000}"/>
    <cellStyle name="Comma0 2 2" xfId="2938" xr:uid="{00000000-0005-0000-0000-000090050000}"/>
    <cellStyle name="Comma0 3" xfId="6621" xr:uid="{00000000-0005-0000-0000-000091050000}"/>
    <cellStyle name="Comma0 4" xfId="6298" xr:uid="{00000000-0005-0000-0000-000092050000}"/>
    <cellStyle name="Comma0 5" xfId="2936" xr:uid="{00000000-0005-0000-0000-000093050000}"/>
    <cellStyle name="Comma0_2015" xfId="2939" xr:uid="{00000000-0005-0000-0000-000094050000}"/>
    <cellStyle name="Currency" xfId="2637" builtinId="4"/>
    <cellStyle name="Currency 10" xfId="144" xr:uid="{00000000-0005-0000-0000-000096050000}"/>
    <cellStyle name="Currency 10 2" xfId="6622" xr:uid="{00000000-0005-0000-0000-000097050000}"/>
    <cellStyle name="Currency 10 3" xfId="6299" xr:uid="{00000000-0005-0000-0000-000098050000}"/>
    <cellStyle name="Currency 10 4" xfId="2940" xr:uid="{00000000-0005-0000-0000-000099050000}"/>
    <cellStyle name="Currency 11" xfId="145" xr:uid="{00000000-0005-0000-0000-00009A050000}"/>
    <cellStyle name="Currency 11 2" xfId="6623" xr:uid="{00000000-0005-0000-0000-00009B050000}"/>
    <cellStyle name="Currency 11 3" xfId="6300" xr:uid="{00000000-0005-0000-0000-00009C050000}"/>
    <cellStyle name="Currency 11 4" xfId="2941" xr:uid="{00000000-0005-0000-0000-00009D050000}"/>
    <cellStyle name="Currency 12" xfId="3686" xr:uid="{00000000-0005-0000-0000-00009E050000}"/>
    <cellStyle name="Currency 12 2" xfId="3687" xr:uid="{00000000-0005-0000-0000-00009F050000}"/>
    <cellStyle name="Currency 12 3" xfId="8411" xr:uid="{00000000-0005-0000-0000-0000A0050000}"/>
    <cellStyle name="Currency 13" xfId="3688" xr:uid="{00000000-0005-0000-0000-0000A1050000}"/>
    <cellStyle name="Currency 13 2" xfId="3689" xr:uid="{00000000-0005-0000-0000-0000A2050000}"/>
    <cellStyle name="Currency 14" xfId="3690" xr:uid="{00000000-0005-0000-0000-0000A3050000}"/>
    <cellStyle name="Currency 14 2" xfId="3691" xr:uid="{00000000-0005-0000-0000-0000A4050000}"/>
    <cellStyle name="Currency 15" xfId="3692" xr:uid="{00000000-0005-0000-0000-0000A5050000}"/>
    <cellStyle name="Currency 16" xfId="6918" xr:uid="{00000000-0005-0000-0000-0000A6050000}"/>
    <cellStyle name="Currency 17" xfId="7386" xr:uid="{00000000-0005-0000-0000-0000A7050000}"/>
    <cellStyle name="Currency 18" xfId="4370" xr:uid="{00000000-0005-0000-0000-0000A8050000}"/>
    <cellStyle name="Currency 18 2" xfId="8371" xr:uid="{00000000-0005-0000-0000-0000A9050000}"/>
    <cellStyle name="Currency 19" xfId="12056" xr:uid="{00000000-0005-0000-0000-0000AA050000}"/>
    <cellStyle name="Currency 2" xfId="146" xr:uid="{00000000-0005-0000-0000-0000AB050000}"/>
    <cellStyle name="Currency 2 2" xfId="147" xr:uid="{00000000-0005-0000-0000-0000AC050000}"/>
    <cellStyle name="Currency 2 2 2" xfId="2943" xr:uid="{00000000-0005-0000-0000-0000AD050000}"/>
    <cellStyle name="Currency 2 3" xfId="2942" xr:uid="{00000000-0005-0000-0000-0000AE050000}"/>
    <cellStyle name="Currency 2 4" xfId="6494" xr:uid="{00000000-0005-0000-0000-0000AF050000}"/>
    <cellStyle name="Currency 2 5" xfId="2710" xr:uid="{00000000-0005-0000-0000-0000B0050000}"/>
    <cellStyle name="Currency 2_NEISO Netback v2" xfId="2944" xr:uid="{00000000-0005-0000-0000-0000B1050000}"/>
    <cellStyle name="Currency 3" xfId="148" xr:uid="{00000000-0005-0000-0000-0000B2050000}"/>
    <cellStyle name="Currency 3 2" xfId="149" xr:uid="{00000000-0005-0000-0000-0000B3050000}"/>
    <cellStyle name="Currency 3 2 2" xfId="2946" xr:uid="{00000000-0005-0000-0000-0000B4050000}"/>
    <cellStyle name="Currency 3 2 3" xfId="5508" xr:uid="{00000000-0005-0000-0000-0000B5050000}"/>
    <cellStyle name="Currency 3 3" xfId="2784" xr:uid="{00000000-0005-0000-0000-0000B6050000}"/>
    <cellStyle name="Currency 3 3 2" xfId="5171" xr:uid="{00000000-0005-0000-0000-0000B7050000}"/>
    <cellStyle name="Currency 3 4" xfId="2945" xr:uid="{00000000-0005-0000-0000-0000B8050000}"/>
    <cellStyle name="Currency 3 5" xfId="5167" xr:uid="{00000000-0005-0000-0000-0000B9050000}"/>
    <cellStyle name="Currency 3 6" xfId="6532" xr:uid="{00000000-0005-0000-0000-0000BA050000}"/>
    <cellStyle name="Currency 3 7" xfId="2748" xr:uid="{00000000-0005-0000-0000-0000BB050000}"/>
    <cellStyle name="Currency 4" xfId="150" xr:uid="{00000000-0005-0000-0000-0000BC050000}"/>
    <cellStyle name="Currency 4 2" xfId="151" xr:uid="{00000000-0005-0000-0000-0000BD050000}"/>
    <cellStyle name="Currency 4 2 2" xfId="2948" xr:uid="{00000000-0005-0000-0000-0000BE050000}"/>
    <cellStyle name="Currency 4 3" xfId="2947" xr:uid="{00000000-0005-0000-0000-0000BF050000}"/>
    <cellStyle name="Currency 4 4" xfId="5509" xr:uid="{00000000-0005-0000-0000-0000C0050000}"/>
    <cellStyle name="Currency 5" xfId="152" xr:uid="{00000000-0005-0000-0000-0000C1050000}"/>
    <cellStyle name="Currency 5 2" xfId="153" xr:uid="{00000000-0005-0000-0000-0000C2050000}"/>
    <cellStyle name="Currency 5 2 2" xfId="2950" xr:uid="{00000000-0005-0000-0000-0000C3050000}"/>
    <cellStyle name="Currency 5 3" xfId="2949" xr:uid="{00000000-0005-0000-0000-0000C4050000}"/>
    <cellStyle name="Currency 6" xfId="154" xr:uid="{00000000-0005-0000-0000-0000C5050000}"/>
    <cellStyle name="Currency 6 2" xfId="155" xr:uid="{00000000-0005-0000-0000-0000C6050000}"/>
    <cellStyle name="Currency 6 2 2" xfId="2952" xr:uid="{00000000-0005-0000-0000-0000C7050000}"/>
    <cellStyle name="Currency 6 3" xfId="2951" xr:uid="{00000000-0005-0000-0000-0000C8050000}"/>
    <cellStyle name="Currency 7" xfId="156" xr:uid="{00000000-0005-0000-0000-0000C9050000}"/>
    <cellStyle name="Currency 7 2" xfId="157" xr:uid="{00000000-0005-0000-0000-0000CA050000}"/>
    <cellStyle name="Currency 7 2 2" xfId="2954" xr:uid="{00000000-0005-0000-0000-0000CB050000}"/>
    <cellStyle name="Currency 7 3" xfId="2953" xr:uid="{00000000-0005-0000-0000-0000CC050000}"/>
    <cellStyle name="Currency 8" xfId="158" xr:uid="{00000000-0005-0000-0000-0000CD050000}"/>
    <cellStyle name="Currency 8 2" xfId="2956" xr:uid="{00000000-0005-0000-0000-0000CE050000}"/>
    <cellStyle name="Currency 8 2 2" xfId="3694" xr:uid="{00000000-0005-0000-0000-0000CF050000}"/>
    <cellStyle name="Currency 8 2 3" xfId="6628" xr:uid="{00000000-0005-0000-0000-0000D0050000}"/>
    <cellStyle name="Currency 8 2_Output(m)" xfId="5510" xr:uid="{00000000-0005-0000-0000-0000D1050000}"/>
    <cellStyle name="Currency 8 3" xfId="2957" xr:uid="{00000000-0005-0000-0000-0000D2050000}"/>
    <cellStyle name="Currency 8 4" xfId="2955" xr:uid="{00000000-0005-0000-0000-0000D3050000}"/>
    <cellStyle name="Currency 8_Input" xfId="3693" xr:uid="{00000000-0005-0000-0000-0000D4050000}"/>
    <cellStyle name="Currency 9" xfId="159" xr:uid="{00000000-0005-0000-0000-0000D5050000}"/>
    <cellStyle name="Currency 9 2" xfId="2959" xr:uid="{00000000-0005-0000-0000-0000D6050000}"/>
    <cellStyle name="Currency 9 3" xfId="6629" xr:uid="{00000000-0005-0000-0000-0000D7050000}"/>
    <cellStyle name="Currency 9 4" xfId="6302" xr:uid="{00000000-0005-0000-0000-0000D8050000}"/>
    <cellStyle name="Currency 9 5" xfId="2958" xr:uid="{00000000-0005-0000-0000-0000D9050000}"/>
    <cellStyle name="Currency0" xfId="160" xr:uid="{00000000-0005-0000-0000-0000DA050000}"/>
    <cellStyle name="Currency0 2" xfId="2961" xr:uid="{00000000-0005-0000-0000-0000DB050000}"/>
    <cellStyle name="Currency0 2 2" xfId="2962" xr:uid="{00000000-0005-0000-0000-0000DC050000}"/>
    <cellStyle name="Currency0 3" xfId="6630" xr:uid="{00000000-0005-0000-0000-0000DD050000}"/>
    <cellStyle name="Currency0 4" xfId="6303" xr:uid="{00000000-0005-0000-0000-0000DE050000}"/>
    <cellStyle name="Currency0 5" xfId="2960" xr:uid="{00000000-0005-0000-0000-0000DF050000}"/>
    <cellStyle name="Currency0_2015" xfId="2963" xr:uid="{00000000-0005-0000-0000-0000E0050000}"/>
    <cellStyle name="Date" xfId="161" xr:uid="{00000000-0005-0000-0000-0000E1050000}"/>
    <cellStyle name="Date 2" xfId="2965" xr:uid="{00000000-0005-0000-0000-0000E2050000}"/>
    <cellStyle name="Date 2 2" xfId="2966" xr:uid="{00000000-0005-0000-0000-0000E3050000}"/>
    <cellStyle name="Date 3" xfId="6631" xr:uid="{00000000-0005-0000-0000-0000E4050000}"/>
    <cellStyle name="Date 4" xfId="6304" xr:uid="{00000000-0005-0000-0000-0000E5050000}"/>
    <cellStyle name="Date 5" xfId="2964" xr:uid="{00000000-0005-0000-0000-0000E6050000}"/>
    <cellStyle name="Date_2015" xfId="2967" xr:uid="{00000000-0005-0000-0000-0000E7050000}"/>
    <cellStyle name="Empty_Cell" xfId="2642" xr:uid="{00000000-0005-0000-0000-0000E8050000}"/>
    <cellStyle name="Error" xfId="2643" xr:uid="{00000000-0005-0000-0000-0000E9050000}"/>
    <cellStyle name="Error 2" xfId="5143" xr:uid="{00000000-0005-0000-0000-0000EA050000}"/>
    <cellStyle name="Error 2 2" xfId="8246" xr:uid="{00000000-0005-0000-0000-0000EB050000}"/>
    <cellStyle name="Error 2 3" xfId="9052" xr:uid="{00000000-0005-0000-0000-0000EC050000}"/>
    <cellStyle name="Error 2 4" xfId="8165" xr:uid="{00000000-0005-0000-0000-0000ED050000}"/>
    <cellStyle name="Euro" xfId="2677" xr:uid="{00000000-0005-0000-0000-0000EE050000}"/>
    <cellStyle name="Euro 2" xfId="5152" xr:uid="{00000000-0005-0000-0000-0000EF050000}"/>
    <cellStyle name="Explanatory Text" xfId="162" builtinId="53" customBuiltin="1"/>
    <cellStyle name="Explanatory Text 2" xfId="163" xr:uid="{00000000-0005-0000-0000-0000F1050000}"/>
    <cellStyle name="Explanatory Text 2 2" xfId="2785" xr:uid="{00000000-0005-0000-0000-0000F2050000}"/>
    <cellStyle name="Explanatory Text 2 3" xfId="2968" xr:uid="{00000000-0005-0000-0000-0000F3050000}"/>
    <cellStyle name="Explanatory Text 2 4" xfId="6505" xr:uid="{00000000-0005-0000-0000-0000F4050000}"/>
    <cellStyle name="Explanatory Text 2 5" xfId="2721" xr:uid="{00000000-0005-0000-0000-0000F5050000}"/>
    <cellStyle name="Explanatory Text 2_Average Energy Prices" xfId="4232" xr:uid="{00000000-0005-0000-0000-0000F6050000}"/>
    <cellStyle name="Explanatory Text 3" xfId="164" xr:uid="{00000000-0005-0000-0000-0000F7050000}"/>
    <cellStyle name="Explanatory Text 3 2" xfId="3695" xr:uid="{00000000-0005-0000-0000-0000F8050000}"/>
    <cellStyle name="Explanatory Text 3_Fuel Cost" xfId="3696" xr:uid="{00000000-0005-0000-0000-0000F9050000}"/>
    <cellStyle name="Explanatory Text 4" xfId="165" xr:uid="{00000000-0005-0000-0000-0000FA050000}"/>
    <cellStyle name="Explanatory Text 4 2" xfId="3698" xr:uid="{00000000-0005-0000-0000-0000FB050000}"/>
    <cellStyle name="Explanatory Text 4 3" xfId="3699" xr:uid="{00000000-0005-0000-0000-0000FC050000}"/>
    <cellStyle name="Explanatory Text 4 4" xfId="6845" xr:uid="{00000000-0005-0000-0000-0000FD050000}"/>
    <cellStyle name="Explanatory Text 4 5" xfId="6305" xr:uid="{00000000-0005-0000-0000-0000FE050000}"/>
    <cellStyle name="Explanatory Text 4 6" xfId="3697" xr:uid="{00000000-0005-0000-0000-0000FF050000}"/>
    <cellStyle name="Explanatory Text 4_Output(m)" xfId="5511" xr:uid="{00000000-0005-0000-0000-000000060000}"/>
    <cellStyle name="Explanatory Text 5" xfId="3700" xr:uid="{00000000-0005-0000-0000-000001060000}"/>
    <cellStyle name="Explanatory Text 5 2" xfId="3701" xr:uid="{00000000-0005-0000-0000-000002060000}"/>
    <cellStyle name="Explanatory Text 5 3" xfId="6846" xr:uid="{00000000-0005-0000-0000-000003060000}"/>
    <cellStyle name="Explanatory Text 5 4" xfId="6306" xr:uid="{00000000-0005-0000-0000-000004060000}"/>
    <cellStyle name="Explanatory Text 5_Output(m)" xfId="5512" xr:uid="{00000000-0005-0000-0000-000005060000}"/>
    <cellStyle name="Explanatory Text 6" xfId="3702" xr:uid="{00000000-0005-0000-0000-000006060000}"/>
    <cellStyle name="Explanatory Text 7" xfId="3703" xr:uid="{00000000-0005-0000-0000-000007060000}"/>
    <cellStyle name="External_links" xfId="2644" xr:uid="{00000000-0005-0000-0000-000008060000}"/>
    <cellStyle name="F2" xfId="166" xr:uid="{00000000-0005-0000-0000-000009060000}"/>
    <cellStyle name="F2 2" xfId="2969" xr:uid="{00000000-0005-0000-0000-00000A060000}"/>
    <cellStyle name="F2 2 2" xfId="2970" xr:uid="{00000000-0005-0000-0000-00000B060000}"/>
    <cellStyle name="F2_2015" xfId="2971" xr:uid="{00000000-0005-0000-0000-00000C060000}"/>
    <cellStyle name="F3" xfId="167" xr:uid="{00000000-0005-0000-0000-00000D060000}"/>
    <cellStyle name="F3 2" xfId="2972" xr:uid="{00000000-0005-0000-0000-00000E060000}"/>
    <cellStyle name="F3 2 2" xfId="2973" xr:uid="{00000000-0005-0000-0000-00000F060000}"/>
    <cellStyle name="F3_2015" xfId="2974" xr:uid="{00000000-0005-0000-0000-000010060000}"/>
    <cellStyle name="F4" xfId="168" xr:uid="{00000000-0005-0000-0000-000011060000}"/>
    <cellStyle name="F4 2" xfId="2975" xr:uid="{00000000-0005-0000-0000-000012060000}"/>
    <cellStyle name="F4 2 2" xfId="2976" xr:uid="{00000000-0005-0000-0000-000013060000}"/>
    <cellStyle name="F4_2015" xfId="2977" xr:uid="{00000000-0005-0000-0000-000014060000}"/>
    <cellStyle name="F5" xfId="169" xr:uid="{00000000-0005-0000-0000-000015060000}"/>
    <cellStyle name="F5 2" xfId="2978" xr:uid="{00000000-0005-0000-0000-000016060000}"/>
    <cellStyle name="F5 2 2" xfId="2979" xr:uid="{00000000-0005-0000-0000-000017060000}"/>
    <cellStyle name="F5_2015" xfId="2980" xr:uid="{00000000-0005-0000-0000-000018060000}"/>
    <cellStyle name="F6" xfId="170" xr:uid="{00000000-0005-0000-0000-000019060000}"/>
    <cellStyle name="F6 2" xfId="2981" xr:uid="{00000000-0005-0000-0000-00001A060000}"/>
    <cellStyle name="F6 2 2" xfId="2982" xr:uid="{00000000-0005-0000-0000-00001B060000}"/>
    <cellStyle name="F6_2015" xfId="2983" xr:uid="{00000000-0005-0000-0000-00001C060000}"/>
    <cellStyle name="F7" xfId="171" xr:uid="{00000000-0005-0000-0000-00001D060000}"/>
    <cellStyle name="F7 2" xfId="2984" xr:uid="{00000000-0005-0000-0000-00001E060000}"/>
    <cellStyle name="F7 2 2" xfId="2985" xr:uid="{00000000-0005-0000-0000-00001F060000}"/>
    <cellStyle name="F7_2015" xfId="2986" xr:uid="{00000000-0005-0000-0000-000020060000}"/>
    <cellStyle name="F8" xfId="172" xr:uid="{00000000-0005-0000-0000-000021060000}"/>
    <cellStyle name="F8 2" xfId="2987" xr:uid="{00000000-0005-0000-0000-000022060000}"/>
    <cellStyle name="F8 2 2" xfId="2988" xr:uid="{00000000-0005-0000-0000-000023060000}"/>
    <cellStyle name="F8_2015" xfId="2989" xr:uid="{00000000-0005-0000-0000-000024060000}"/>
    <cellStyle name="Fixed" xfId="173" xr:uid="{00000000-0005-0000-0000-000025060000}"/>
    <cellStyle name="Fixed 10" xfId="8022" xr:uid="{00000000-0005-0000-0000-000026060000}"/>
    <cellStyle name="Fixed 2" xfId="2991" xr:uid="{00000000-0005-0000-0000-000027060000}"/>
    <cellStyle name="Fixed 2 2" xfId="2992" xr:uid="{00000000-0005-0000-0000-000028060000}"/>
    <cellStyle name="Fixed 3" xfId="2990" xr:uid="{00000000-0005-0000-0000-000029060000}"/>
    <cellStyle name="Fixed 4" xfId="5144" xr:uid="{00000000-0005-0000-0000-00002A060000}"/>
    <cellStyle name="Fixed 4 2" xfId="6931" xr:uid="{00000000-0005-0000-0000-00002B060000}"/>
    <cellStyle name="Fixed 4 2 2" xfId="9419" xr:uid="{00000000-0005-0000-0000-00002C060000}"/>
    <cellStyle name="Fixed 4 2 3" xfId="10522" xr:uid="{00000000-0005-0000-0000-00002D060000}"/>
    <cellStyle name="Fixed 4 2 4" xfId="8627" xr:uid="{00000000-0005-0000-0000-00002E060000}"/>
    <cellStyle name="Fixed 4 2 5" xfId="8216" xr:uid="{00000000-0005-0000-0000-00002F060000}"/>
    <cellStyle name="Fixed 4 3" xfId="10635" xr:uid="{00000000-0005-0000-0000-000030060000}"/>
    <cellStyle name="Fixed 4 4" xfId="8621" xr:uid="{00000000-0005-0000-0000-000031060000}"/>
    <cellStyle name="Fixed 4 5" xfId="8133" xr:uid="{00000000-0005-0000-0000-000032060000}"/>
    <cellStyle name="Fixed 5" xfId="6466" xr:uid="{00000000-0005-0000-0000-000033060000}"/>
    <cellStyle name="Fixed 5 2" xfId="7213" xr:uid="{00000000-0005-0000-0000-000034060000}"/>
    <cellStyle name="Fixed 5 2 2" xfId="9689" xr:uid="{00000000-0005-0000-0000-000035060000}"/>
    <cellStyle name="Fixed 5 2 3" xfId="8082" xr:uid="{00000000-0005-0000-0000-000036060000}"/>
    <cellStyle name="Fixed 5 2 4" xfId="8366" xr:uid="{00000000-0005-0000-0000-000037060000}"/>
    <cellStyle name="Fixed 5 2 5" xfId="8997" xr:uid="{00000000-0005-0000-0000-000038060000}"/>
    <cellStyle name="Fixed 5 3" xfId="9213" xr:uid="{00000000-0005-0000-0000-000039060000}"/>
    <cellStyle name="Fixed 5 4" xfId="8215" xr:uid="{00000000-0005-0000-0000-00003A060000}"/>
    <cellStyle name="Fixed 5 5" xfId="9122" xr:uid="{00000000-0005-0000-0000-00003B060000}"/>
    <cellStyle name="Fixed 5 6" xfId="8060" xr:uid="{00000000-0005-0000-0000-00003C060000}"/>
    <cellStyle name="Fixed 6" xfId="6307" xr:uid="{00000000-0005-0000-0000-00003D060000}"/>
    <cellStyle name="Fixed 7" xfId="2645" xr:uid="{00000000-0005-0000-0000-00003E060000}"/>
    <cellStyle name="Fixed 7 2" xfId="8391" xr:uid="{00000000-0005-0000-0000-00003F060000}"/>
    <cellStyle name="Fixed 7 3" xfId="10699" xr:uid="{00000000-0005-0000-0000-000040060000}"/>
    <cellStyle name="Fixed 8" xfId="8380" xr:uid="{00000000-0005-0000-0000-000041060000}"/>
    <cellStyle name="Fixed 9" xfId="9355" xr:uid="{00000000-0005-0000-0000-000042060000}"/>
    <cellStyle name="Fixed_2015" xfId="2993" xr:uid="{00000000-0005-0000-0000-000043060000}"/>
    <cellStyle name="Flag" xfId="2646" xr:uid="{00000000-0005-0000-0000-000044060000}"/>
    <cellStyle name="Flag 2" xfId="5145" xr:uid="{00000000-0005-0000-0000-000045060000}"/>
    <cellStyle name="Flag 2 2" xfId="6932" xr:uid="{00000000-0005-0000-0000-000046060000}"/>
    <cellStyle name="Flag 2 2 2" xfId="9420" xr:uid="{00000000-0005-0000-0000-000047060000}"/>
    <cellStyle name="Flag 2 2 3" xfId="8340" xr:uid="{00000000-0005-0000-0000-000048060000}"/>
    <cellStyle name="Flag 2 2 4" xfId="8512" xr:uid="{00000000-0005-0000-0000-000049060000}"/>
    <cellStyle name="Flag 2 2 5" xfId="9220" xr:uid="{00000000-0005-0000-0000-00004A060000}"/>
    <cellStyle name="Flag 2 3" xfId="9087" xr:uid="{00000000-0005-0000-0000-00004B060000}"/>
    <cellStyle name="Flag 2 4" xfId="8664" xr:uid="{00000000-0005-0000-0000-00004C060000}"/>
    <cellStyle name="Flag 2 5" xfId="10494" xr:uid="{00000000-0005-0000-0000-00004D060000}"/>
    <cellStyle name="Flag 3" xfId="9148" xr:uid="{00000000-0005-0000-0000-00004E060000}"/>
    <cellStyle name="Flag 4" xfId="8346" xr:uid="{00000000-0005-0000-0000-00004F060000}"/>
    <cellStyle name="Flag 5" xfId="8378" xr:uid="{00000000-0005-0000-0000-000050060000}"/>
    <cellStyle name="Good" xfId="174" builtinId="26" customBuiltin="1"/>
    <cellStyle name="Good 2" xfId="175" xr:uid="{00000000-0005-0000-0000-000052060000}"/>
    <cellStyle name="Good 2 2" xfId="2786" xr:uid="{00000000-0005-0000-0000-000053060000}"/>
    <cellStyle name="Good 2 3" xfId="2994" xr:uid="{00000000-0005-0000-0000-000054060000}"/>
    <cellStyle name="Good 2 4" xfId="6496" xr:uid="{00000000-0005-0000-0000-000055060000}"/>
    <cellStyle name="Good 2 5" xfId="2712" xr:uid="{00000000-0005-0000-0000-000056060000}"/>
    <cellStyle name="Good 2_Average Energy Prices" xfId="4233" xr:uid="{00000000-0005-0000-0000-000057060000}"/>
    <cellStyle name="Good 3" xfId="176" xr:uid="{00000000-0005-0000-0000-000058060000}"/>
    <cellStyle name="Good 3 2" xfId="3704" xr:uid="{00000000-0005-0000-0000-000059060000}"/>
    <cellStyle name="Good 3_Fuel Cost" xfId="3705" xr:uid="{00000000-0005-0000-0000-00005A060000}"/>
    <cellStyle name="Good 4" xfId="177" xr:uid="{00000000-0005-0000-0000-00005B060000}"/>
    <cellStyle name="Good 4 2" xfId="3707" xr:uid="{00000000-0005-0000-0000-00005C060000}"/>
    <cellStyle name="Good 4 3" xfId="3708" xr:uid="{00000000-0005-0000-0000-00005D060000}"/>
    <cellStyle name="Good 4 4" xfId="6847" xr:uid="{00000000-0005-0000-0000-00005E060000}"/>
    <cellStyle name="Good 4 5" xfId="6308" xr:uid="{00000000-0005-0000-0000-00005F060000}"/>
    <cellStyle name="Good 4 6" xfId="3706" xr:uid="{00000000-0005-0000-0000-000060060000}"/>
    <cellStyle name="Good 4_Output(m)" xfId="5513" xr:uid="{00000000-0005-0000-0000-000061060000}"/>
    <cellStyle name="Good 5" xfId="3709" xr:uid="{00000000-0005-0000-0000-000062060000}"/>
    <cellStyle name="Good 5 2" xfId="3710" xr:uid="{00000000-0005-0000-0000-000063060000}"/>
    <cellStyle name="Good 5 3" xfId="6848" xr:uid="{00000000-0005-0000-0000-000064060000}"/>
    <cellStyle name="Good 5 4" xfId="6309" xr:uid="{00000000-0005-0000-0000-000065060000}"/>
    <cellStyle name="Good 5_Output(m)" xfId="5514" xr:uid="{00000000-0005-0000-0000-000066060000}"/>
    <cellStyle name="Good 6" xfId="3711" xr:uid="{00000000-0005-0000-0000-000067060000}"/>
    <cellStyle name="Good 7" xfId="3712" xr:uid="{00000000-0005-0000-0000-000068060000}"/>
    <cellStyle name="Good 7 2" xfId="3713" xr:uid="{00000000-0005-0000-0000-000069060000}"/>
    <cellStyle name="Good 7_Average Energy Prices" xfId="4234" xr:uid="{00000000-0005-0000-0000-00006A060000}"/>
    <cellStyle name="Grid" xfId="2647" xr:uid="{00000000-0005-0000-0000-00006B060000}"/>
    <cellStyle name="Grid 2" xfId="5146" xr:uid="{00000000-0005-0000-0000-00006C060000}"/>
    <cellStyle name="Grid 2 2" xfId="6933" xr:uid="{00000000-0005-0000-0000-00006D060000}"/>
    <cellStyle name="Grid 2 2 2" xfId="9421" xr:uid="{00000000-0005-0000-0000-00006E060000}"/>
    <cellStyle name="Grid 2 2 3" xfId="8506" xr:uid="{00000000-0005-0000-0000-00006F060000}"/>
    <cellStyle name="Grid 2 2 4" xfId="10571" xr:uid="{00000000-0005-0000-0000-000070060000}"/>
    <cellStyle name="Grid 2 2 5" xfId="8557" xr:uid="{00000000-0005-0000-0000-000071060000}"/>
    <cellStyle name="Grid 2 3" xfId="8733" xr:uid="{00000000-0005-0000-0000-000072060000}"/>
    <cellStyle name="Grid 2 4" xfId="9040" xr:uid="{00000000-0005-0000-0000-000073060000}"/>
    <cellStyle name="Grid 2 5" xfId="10577" xr:uid="{00000000-0005-0000-0000-000074060000}"/>
    <cellStyle name="Grid 3" xfId="9056" xr:uid="{00000000-0005-0000-0000-000075060000}"/>
    <cellStyle name="Grid 4" xfId="8387" xr:uid="{00000000-0005-0000-0000-000076060000}"/>
    <cellStyle name="Grid 5" xfId="8592" xr:uid="{00000000-0005-0000-0000-000077060000}"/>
    <cellStyle name="header" xfId="2818" xr:uid="{00000000-0005-0000-0000-000078060000}"/>
    <cellStyle name="Header Total" xfId="2819" xr:uid="{00000000-0005-0000-0000-000079060000}"/>
    <cellStyle name="Header0" xfId="2851" xr:uid="{00000000-0005-0000-0000-00007A060000}"/>
    <cellStyle name="Header0 2" xfId="5211" xr:uid="{00000000-0005-0000-0000-00007B060000}"/>
    <cellStyle name="Header0 2 2" xfId="6965" xr:uid="{00000000-0005-0000-0000-00007C060000}"/>
    <cellStyle name="Header0 2 2 2" xfId="8172" xr:uid="{00000000-0005-0000-0000-00007D060000}"/>
    <cellStyle name="Header1" xfId="2648" xr:uid="{00000000-0005-0000-0000-00007E060000}"/>
    <cellStyle name="Header1 2" xfId="2820" xr:uid="{00000000-0005-0000-0000-00007F060000}"/>
    <cellStyle name="Header1 2 2" xfId="5230" xr:uid="{00000000-0005-0000-0000-000080060000}"/>
    <cellStyle name="Header1 2 2 2" xfId="6979" xr:uid="{00000000-0005-0000-0000-000081060000}"/>
    <cellStyle name="Header1 2 2 2 2" xfId="10551" xr:uid="{00000000-0005-0000-0000-000082060000}"/>
    <cellStyle name="Header1 3" xfId="2995" xr:uid="{00000000-0005-0000-0000-000083060000}"/>
    <cellStyle name="Header1 3 2" xfId="6635" xr:uid="{00000000-0005-0000-0000-000084060000}"/>
    <cellStyle name="Header1 3 2 2" xfId="8725" xr:uid="{00000000-0005-0000-0000-000085060000}"/>
    <cellStyle name="Header1_Inputs" xfId="3190" xr:uid="{00000000-0005-0000-0000-000086060000}"/>
    <cellStyle name="Header2" xfId="2649" xr:uid="{00000000-0005-0000-0000-000087060000}"/>
    <cellStyle name="Header2 2" xfId="2821" xr:uid="{00000000-0005-0000-0000-000088060000}"/>
    <cellStyle name="Header2_Inputs" xfId="3186" xr:uid="{00000000-0005-0000-0000-000089060000}"/>
    <cellStyle name="Header3" xfId="2650" xr:uid="{00000000-0005-0000-0000-00008A060000}"/>
    <cellStyle name="Header3 2" xfId="2822" xr:uid="{00000000-0005-0000-0000-00008B060000}"/>
    <cellStyle name="Header3 2 2" xfId="5229" xr:uid="{00000000-0005-0000-0000-00008C060000}"/>
    <cellStyle name="Header3 2 2 2" xfId="6978" xr:uid="{00000000-0005-0000-0000-00008D060000}"/>
    <cellStyle name="Header3 2 2 2 2" xfId="9277" xr:uid="{00000000-0005-0000-0000-00008E060000}"/>
    <cellStyle name="Header3 3" xfId="2996" xr:uid="{00000000-0005-0000-0000-00008F060000}"/>
    <cellStyle name="Header3 3 2" xfId="6636" xr:uid="{00000000-0005-0000-0000-000090060000}"/>
    <cellStyle name="Header3 3 2 2" xfId="10676" xr:uid="{00000000-0005-0000-0000-000091060000}"/>
    <cellStyle name="Header3_Inputs" xfId="3169" xr:uid="{00000000-0005-0000-0000-000092060000}"/>
    <cellStyle name="Header4" xfId="2823" xr:uid="{00000000-0005-0000-0000-000093060000}"/>
    <cellStyle name="Heading 1" xfId="178" builtinId="16" customBuiltin="1"/>
    <cellStyle name="Heading 1 10" xfId="8751" xr:uid="{00000000-0005-0000-0000-000095060000}"/>
    <cellStyle name="Heading 1 2" xfId="179" xr:uid="{00000000-0005-0000-0000-000096060000}"/>
    <cellStyle name="Heading 1 2 2" xfId="2998" xr:uid="{00000000-0005-0000-0000-000097060000}"/>
    <cellStyle name="Heading 1 2 2 2" xfId="6637" xr:uid="{00000000-0005-0000-0000-000098060000}"/>
    <cellStyle name="Heading 1 2 2 3" xfId="6310" xr:uid="{00000000-0005-0000-0000-000099060000}"/>
    <cellStyle name="Heading 1 2 2_Output(m)" xfId="5515" xr:uid="{00000000-0005-0000-0000-00009A060000}"/>
    <cellStyle name="Heading 1 2 3" xfId="2999" xr:uid="{00000000-0005-0000-0000-00009B060000}"/>
    <cellStyle name="Heading 1 2 4" xfId="3715" xr:uid="{00000000-0005-0000-0000-00009C060000}"/>
    <cellStyle name="Heading 1 2 5" xfId="2997" xr:uid="{00000000-0005-0000-0000-00009D060000}"/>
    <cellStyle name="Heading 1 2_Input" xfId="3714" xr:uid="{00000000-0005-0000-0000-00009E060000}"/>
    <cellStyle name="Heading 1 3" xfId="180" xr:uid="{00000000-0005-0000-0000-00009F060000}"/>
    <cellStyle name="Heading 1 3 2" xfId="3001" xr:uid="{00000000-0005-0000-0000-0000A0060000}"/>
    <cellStyle name="Heading 1 3 3" xfId="3000" xr:uid="{00000000-0005-0000-0000-0000A1060000}"/>
    <cellStyle name="Heading 1 3_Fuel Cost" xfId="3716" xr:uid="{00000000-0005-0000-0000-0000A2060000}"/>
    <cellStyle name="Heading 1 4" xfId="181" xr:uid="{00000000-0005-0000-0000-0000A3060000}"/>
    <cellStyle name="Heading 1 4 2" xfId="182" xr:uid="{00000000-0005-0000-0000-0000A4060000}"/>
    <cellStyle name="Heading 1 4 2 2" xfId="3718" xr:uid="{00000000-0005-0000-0000-0000A5060000}"/>
    <cellStyle name="Heading 1 4 3" xfId="6849" xr:uid="{00000000-0005-0000-0000-0000A6060000}"/>
    <cellStyle name="Heading 1 4 4" xfId="6311" xr:uid="{00000000-0005-0000-0000-0000A7060000}"/>
    <cellStyle name="Heading 1 4 5" xfId="3717" xr:uid="{00000000-0005-0000-0000-0000A8060000}"/>
    <cellStyle name="Heading 1 4 6" xfId="2802" xr:uid="{00000000-0005-0000-0000-0000A9060000}"/>
    <cellStyle name="Heading 1 4_Output(m)" xfId="5516" xr:uid="{00000000-0005-0000-0000-0000AA060000}"/>
    <cellStyle name="Heading 1 5" xfId="3719" xr:uid="{00000000-0005-0000-0000-0000AB060000}"/>
    <cellStyle name="Heading 1 5 2" xfId="3720" xr:uid="{00000000-0005-0000-0000-0000AC060000}"/>
    <cellStyle name="Heading 1 5 3" xfId="6850" xr:uid="{00000000-0005-0000-0000-0000AD060000}"/>
    <cellStyle name="Heading 1 5 4" xfId="6312" xr:uid="{00000000-0005-0000-0000-0000AE060000}"/>
    <cellStyle name="Heading 1 5_Output(m)" xfId="5517" xr:uid="{00000000-0005-0000-0000-0000AF060000}"/>
    <cellStyle name="Heading 1 6" xfId="3721" xr:uid="{00000000-0005-0000-0000-0000B0060000}"/>
    <cellStyle name="Heading 1 7" xfId="3722" xr:uid="{00000000-0005-0000-0000-0000B1060000}"/>
    <cellStyle name="Heading 1 7 2" xfId="3723" xr:uid="{00000000-0005-0000-0000-0000B2060000}"/>
    <cellStyle name="Heading 1 8" xfId="2670" xr:uid="{00000000-0005-0000-0000-0000B3060000}"/>
    <cellStyle name="Heading 1 9" xfId="8157" xr:uid="{00000000-0005-0000-0000-0000B4060000}"/>
    <cellStyle name="Heading 2" xfId="183" builtinId="17" customBuiltin="1"/>
    <cellStyle name="Heading 2 10" xfId="8511" xr:uid="{00000000-0005-0000-0000-0000B6060000}"/>
    <cellStyle name="Heading 2 2" xfId="184" xr:uid="{00000000-0005-0000-0000-0000B7060000}"/>
    <cellStyle name="Heading 2 2 2" xfId="3003" xr:uid="{00000000-0005-0000-0000-0000B8060000}"/>
    <cellStyle name="Heading 2 2 2 2" xfId="6638" xr:uid="{00000000-0005-0000-0000-0000B9060000}"/>
    <cellStyle name="Heading 2 2 2 3" xfId="6313" xr:uid="{00000000-0005-0000-0000-0000BA060000}"/>
    <cellStyle name="Heading 2 2 2_Output(m)" xfId="5518" xr:uid="{00000000-0005-0000-0000-0000BB060000}"/>
    <cellStyle name="Heading 2 2 3" xfId="3004" xr:uid="{00000000-0005-0000-0000-0000BC060000}"/>
    <cellStyle name="Heading 2 2 4" xfId="3725" xr:uid="{00000000-0005-0000-0000-0000BD060000}"/>
    <cellStyle name="Heading 2 2 5" xfId="3002" xr:uid="{00000000-0005-0000-0000-0000BE060000}"/>
    <cellStyle name="Heading 2 2_Input" xfId="3724" xr:uid="{00000000-0005-0000-0000-0000BF060000}"/>
    <cellStyle name="Heading 2 3" xfId="185" xr:uid="{00000000-0005-0000-0000-0000C0060000}"/>
    <cellStyle name="Heading 2 3 2" xfId="3006" xr:uid="{00000000-0005-0000-0000-0000C1060000}"/>
    <cellStyle name="Heading 2 3 3" xfId="3005" xr:uid="{00000000-0005-0000-0000-0000C2060000}"/>
    <cellStyle name="Heading 2 3_Fuel Cost" xfId="3726" xr:uid="{00000000-0005-0000-0000-0000C3060000}"/>
    <cellStyle name="Heading 2 4" xfId="186" xr:uid="{00000000-0005-0000-0000-0000C4060000}"/>
    <cellStyle name="Heading 2 4 2" xfId="3728" xr:uid="{00000000-0005-0000-0000-0000C5060000}"/>
    <cellStyle name="Heading 2 4 3" xfId="6851" xr:uid="{00000000-0005-0000-0000-0000C6060000}"/>
    <cellStyle name="Heading 2 4 4" xfId="6314" xr:uid="{00000000-0005-0000-0000-0000C7060000}"/>
    <cellStyle name="Heading 2 4 5" xfId="3727" xr:uid="{00000000-0005-0000-0000-0000C8060000}"/>
    <cellStyle name="Heading 2 4_Output(m)" xfId="5519" xr:uid="{00000000-0005-0000-0000-0000C9060000}"/>
    <cellStyle name="Heading 2 5" xfId="3729" xr:uid="{00000000-0005-0000-0000-0000CA060000}"/>
    <cellStyle name="Heading 2 5 2" xfId="3730" xr:uid="{00000000-0005-0000-0000-0000CB060000}"/>
    <cellStyle name="Heading 2 5 3" xfId="6852" xr:uid="{00000000-0005-0000-0000-0000CC060000}"/>
    <cellStyle name="Heading 2 5 4" xfId="6315" xr:uid="{00000000-0005-0000-0000-0000CD060000}"/>
    <cellStyle name="Heading 2 5_Output(m)" xfId="5520" xr:uid="{00000000-0005-0000-0000-0000CE060000}"/>
    <cellStyle name="Heading 2 6" xfId="3731" xr:uid="{00000000-0005-0000-0000-0000CF060000}"/>
    <cellStyle name="Heading 2 7" xfId="3732" xr:uid="{00000000-0005-0000-0000-0000D0060000}"/>
    <cellStyle name="Heading 2 7 2" xfId="3733" xr:uid="{00000000-0005-0000-0000-0000D1060000}"/>
    <cellStyle name="Heading 2 8" xfId="2671" xr:uid="{00000000-0005-0000-0000-0000D2060000}"/>
    <cellStyle name="Heading 2 9" xfId="8208" xr:uid="{00000000-0005-0000-0000-0000D3060000}"/>
    <cellStyle name="Heading 3" xfId="187" builtinId="18" customBuiltin="1"/>
    <cellStyle name="Heading 3 10" xfId="8203" xr:uid="{00000000-0005-0000-0000-0000D5060000}"/>
    <cellStyle name="Heading 3 2" xfId="188" xr:uid="{00000000-0005-0000-0000-0000D6060000}"/>
    <cellStyle name="Heading 3 2 2" xfId="3008" xr:uid="{00000000-0005-0000-0000-0000D7060000}"/>
    <cellStyle name="Heading 3 2 3" xfId="3007" xr:uid="{00000000-0005-0000-0000-0000D8060000}"/>
    <cellStyle name="Heading 3 2_Input" xfId="3734" xr:uid="{00000000-0005-0000-0000-0000D9060000}"/>
    <cellStyle name="Heading 3 3" xfId="189" xr:uid="{00000000-0005-0000-0000-0000DA060000}"/>
    <cellStyle name="Heading 3 3 2" xfId="3735" xr:uid="{00000000-0005-0000-0000-0000DB060000}"/>
    <cellStyle name="Heading 3 3_Fuel Cost" xfId="3736" xr:uid="{00000000-0005-0000-0000-0000DC060000}"/>
    <cellStyle name="Heading 3 4" xfId="190" xr:uid="{00000000-0005-0000-0000-0000DD060000}"/>
    <cellStyle name="Heading 3 4 2" xfId="3738" xr:uid="{00000000-0005-0000-0000-0000DE060000}"/>
    <cellStyle name="Heading 3 4 3" xfId="3739" xr:uid="{00000000-0005-0000-0000-0000DF060000}"/>
    <cellStyle name="Heading 3 4 4" xfId="6853" xr:uid="{00000000-0005-0000-0000-0000E0060000}"/>
    <cellStyle name="Heading 3 4 5" xfId="6316" xr:uid="{00000000-0005-0000-0000-0000E1060000}"/>
    <cellStyle name="Heading 3 4 6" xfId="3737" xr:uid="{00000000-0005-0000-0000-0000E2060000}"/>
    <cellStyle name="Heading 3 4_Output(m)" xfId="5521" xr:uid="{00000000-0005-0000-0000-0000E3060000}"/>
    <cellStyle name="Heading 3 5" xfId="3740" xr:uid="{00000000-0005-0000-0000-0000E4060000}"/>
    <cellStyle name="Heading 3 5 2" xfId="3741" xr:uid="{00000000-0005-0000-0000-0000E5060000}"/>
    <cellStyle name="Heading 3 5 3" xfId="6854" xr:uid="{00000000-0005-0000-0000-0000E6060000}"/>
    <cellStyle name="Heading 3 5 4" xfId="6317" xr:uid="{00000000-0005-0000-0000-0000E7060000}"/>
    <cellStyle name="Heading 3 5_Output(m)" xfId="5522" xr:uid="{00000000-0005-0000-0000-0000E8060000}"/>
    <cellStyle name="Heading 3 6" xfId="3742" xr:uid="{00000000-0005-0000-0000-0000E9060000}"/>
    <cellStyle name="Heading 3 7" xfId="3743" xr:uid="{00000000-0005-0000-0000-0000EA060000}"/>
    <cellStyle name="Heading 3 7 2" xfId="3744" xr:uid="{00000000-0005-0000-0000-0000EB060000}"/>
    <cellStyle name="Heading 3 8" xfId="2672" xr:uid="{00000000-0005-0000-0000-0000EC060000}"/>
    <cellStyle name="Heading 3 9" xfId="9115" xr:uid="{00000000-0005-0000-0000-0000ED060000}"/>
    <cellStyle name="Heading 4" xfId="191" builtinId="19" customBuiltin="1"/>
    <cellStyle name="Heading 4 10" xfId="10585" xr:uid="{00000000-0005-0000-0000-0000EF060000}"/>
    <cellStyle name="Heading 4 2" xfId="192" xr:uid="{00000000-0005-0000-0000-0000F0060000}"/>
    <cellStyle name="Heading 4 2 2" xfId="3010" xr:uid="{00000000-0005-0000-0000-0000F1060000}"/>
    <cellStyle name="Heading 4 2 3" xfId="3009" xr:uid="{00000000-0005-0000-0000-0000F2060000}"/>
    <cellStyle name="Heading 4 2_Input" xfId="3745" xr:uid="{00000000-0005-0000-0000-0000F3060000}"/>
    <cellStyle name="Heading 4 3" xfId="193" xr:uid="{00000000-0005-0000-0000-0000F4060000}"/>
    <cellStyle name="Heading 4 3 2" xfId="3746" xr:uid="{00000000-0005-0000-0000-0000F5060000}"/>
    <cellStyle name="Heading 4 3_Fuel Cost" xfId="3747" xr:uid="{00000000-0005-0000-0000-0000F6060000}"/>
    <cellStyle name="Heading 4 4" xfId="194" xr:uid="{00000000-0005-0000-0000-0000F7060000}"/>
    <cellStyle name="Heading 4 4 2" xfId="3749" xr:uid="{00000000-0005-0000-0000-0000F8060000}"/>
    <cellStyle name="Heading 4 4 3" xfId="3750" xr:uid="{00000000-0005-0000-0000-0000F9060000}"/>
    <cellStyle name="Heading 4 4 4" xfId="6855" xr:uid="{00000000-0005-0000-0000-0000FA060000}"/>
    <cellStyle name="Heading 4 4 5" xfId="6318" xr:uid="{00000000-0005-0000-0000-0000FB060000}"/>
    <cellStyle name="Heading 4 4 6" xfId="3748" xr:uid="{00000000-0005-0000-0000-0000FC060000}"/>
    <cellStyle name="Heading 4 4_Output(m)" xfId="5523" xr:uid="{00000000-0005-0000-0000-0000FD060000}"/>
    <cellStyle name="Heading 4 5" xfId="3751" xr:uid="{00000000-0005-0000-0000-0000FE060000}"/>
    <cellStyle name="Heading 4 5 2" xfId="3752" xr:uid="{00000000-0005-0000-0000-0000FF060000}"/>
    <cellStyle name="Heading 4 5 3" xfId="6856" xr:uid="{00000000-0005-0000-0000-000000070000}"/>
    <cellStyle name="Heading 4 5 4" xfId="6319" xr:uid="{00000000-0005-0000-0000-000001070000}"/>
    <cellStyle name="Heading 4 5_Output(m)" xfId="5524" xr:uid="{00000000-0005-0000-0000-000002070000}"/>
    <cellStyle name="Heading 4 6" xfId="3753" xr:uid="{00000000-0005-0000-0000-000003070000}"/>
    <cellStyle name="Heading 4 7" xfId="3754" xr:uid="{00000000-0005-0000-0000-000004070000}"/>
    <cellStyle name="Heading 4 7 2" xfId="3755" xr:uid="{00000000-0005-0000-0000-000005070000}"/>
    <cellStyle name="Heading 4 8" xfId="2673" xr:uid="{00000000-0005-0000-0000-000006070000}"/>
    <cellStyle name="Heading 4 9" xfId="8213" xr:uid="{00000000-0005-0000-0000-000007070000}"/>
    <cellStyle name="HSBC WK Number 2" xfId="195" xr:uid="{00000000-0005-0000-0000-000008070000}"/>
    <cellStyle name="HSBC WK Number 2 2" xfId="196" xr:uid="{00000000-0005-0000-0000-000009070000}"/>
    <cellStyle name="HSBC WK Number 2 2 2" xfId="3011" xr:uid="{00000000-0005-0000-0000-00000A070000}"/>
    <cellStyle name="HSBC WK Number 2 2_Sheet2" xfId="3756" xr:uid="{00000000-0005-0000-0000-00000B070000}"/>
    <cellStyle name="HSBC WK Number 2 3" xfId="3757" xr:uid="{00000000-0005-0000-0000-00000C070000}"/>
    <cellStyle name="HSBC WK Number 2 4" xfId="3758" xr:uid="{00000000-0005-0000-0000-00000D070000}"/>
    <cellStyle name="HSBC WK Number 2_Sheet2" xfId="3759" xr:uid="{00000000-0005-0000-0000-00000E070000}"/>
    <cellStyle name="Hyperlink 2" xfId="197" xr:uid="{00000000-0005-0000-0000-00000F070000}"/>
    <cellStyle name="Hyperlink 2 2" xfId="3760" xr:uid="{00000000-0005-0000-0000-000010070000}"/>
    <cellStyle name="Hyperlink 3" xfId="198" xr:uid="{00000000-0005-0000-0000-000011070000}"/>
    <cellStyle name="Info" xfId="2651" xr:uid="{00000000-0005-0000-0000-000012070000}"/>
    <cellStyle name="Input" xfId="199" builtinId="20" customBuiltin="1"/>
    <cellStyle name="Input 10" xfId="6359" xr:uid="{00000000-0005-0000-0000-000014070000}"/>
    <cellStyle name="Input 11" xfId="7356" xr:uid="{00000000-0005-0000-0000-000015070000}"/>
    <cellStyle name="Input 12" xfId="2852" xr:uid="{00000000-0005-0000-0000-000016070000}"/>
    <cellStyle name="Input 2" xfId="200" xr:uid="{00000000-0005-0000-0000-000017070000}"/>
    <cellStyle name="Input 2 10" xfId="7197" xr:uid="{00000000-0005-0000-0000-000018070000}"/>
    <cellStyle name="Input 2 11" xfId="2715" xr:uid="{00000000-0005-0000-0000-000019070000}"/>
    <cellStyle name="Input 2 12" xfId="12074" xr:uid="{00000000-0005-0000-0000-00001A070000}"/>
    <cellStyle name="Input 2 2" xfId="2787" xr:uid="{00000000-0005-0000-0000-00001B070000}"/>
    <cellStyle name="Input 2 2 2" xfId="3013" xr:uid="{00000000-0005-0000-0000-00001C070000}"/>
    <cellStyle name="Input 2 2 2 2" xfId="6641" xr:uid="{00000000-0005-0000-0000-00001D070000}"/>
    <cellStyle name="Input 2 2 2 2 2" xfId="9283" xr:uid="{00000000-0005-0000-0000-00001E070000}"/>
    <cellStyle name="Input 2 2 2 2 3" xfId="8493" xr:uid="{00000000-0005-0000-0000-00001F070000}"/>
    <cellStyle name="Input 2 2 2 2 4" xfId="10595" xr:uid="{00000000-0005-0000-0000-000020070000}"/>
    <cellStyle name="Input 2 2 2 2 5" xfId="9062" xr:uid="{00000000-0005-0000-0000-000021070000}"/>
    <cellStyle name="Input 2 2 2 3" xfId="8463" xr:uid="{00000000-0005-0000-0000-000022070000}"/>
    <cellStyle name="Input 2 2 2 4" xfId="8319" xr:uid="{00000000-0005-0000-0000-000023070000}"/>
    <cellStyle name="Input 2 2 2 5" xfId="9037" xr:uid="{00000000-0005-0000-0000-000024070000}"/>
    <cellStyle name="Input 2 2 3" xfId="6565" xr:uid="{00000000-0005-0000-0000-000025070000}"/>
    <cellStyle name="Input 2 2 3 2" xfId="7214" xr:uid="{00000000-0005-0000-0000-000026070000}"/>
    <cellStyle name="Input 2 2 3 2 2" xfId="9690" xr:uid="{00000000-0005-0000-0000-000027070000}"/>
    <cellStyle name="Input 2 2 3 2 3" xfId="10486" xr:uid="{00000000-0005-0000-0000-000028070000}"/>
    <cellStyle name="Input 2 2 3 2 4" xfId="8405" xr:uid="{00000000-0005-0000-0000-000029070000}"/>
    <cellStyle name="Input 2 2 3 2 5" xfId="8266" xr:uid="{00000000-0005-0000-0000-00002A070000}"/>
    <cellStyle name="Input 2 2 3 3" xfId="9246" xr:uid="{00000000-0005-0000-0000-00002B070000}"/>
    <cellStyle name="Input 2 2 3 4" xfId="10641" xr:uid="{00000000-0005-0000-0000-00002C070000}"/>
    <cellStyle name="Input 2 2 3 5" xfId="8722" xr:uid="{00000000-0005-0000-0000-00002D070000}"/>
    <cellStyle name="Input 2 2 3 6" xfId="9293" xr:uid="{00000000-0005-0000-0000-00002E070000}"/>
    <cellStyle name="Input 2 2 4" xfId="6321" xr:uid="{00000000-0005-0000-0000-00002F070000}"/>
    <cellStyle name="Input 2 2 5" xfId="8414" xr:uid="{00000000-0005-0000-0000-000030070000}"/>
    <cellStyle name="Input 2 2 6" xfId="9005" xr:uid="{00000000-0005-0000-0000-000031070000}"/>
    <cellStyle name="Input 2 2 7" xfId="8430" xr:uid="{00000000-0005-0000-0000-000032070000}"/>
    <cellStyle name="Input 2 2_Data Input" xfId="4374" xr:uid="{00000000-0005-0000-0000-000033070000}"/>
    <cellStyle name="Input 2 3" xfId="3012" xr:uid="{00000000-0005-0000-0000-000034070000}"/>
    <cellStyle name="Input 2 3 2" xfId="6640" xr:uid="{00000000-0005-0000-0000-000035070000}"/>
    <cellStyle name="Input 2 3 2 2" xfId="9282" xr:uid="{00000000-0005-0000-0000-000036070000}"/>
    <cellStyle name="Input 2 3 2 3" xfId="9068" xr:uid="{00000000-0005-0000-0000-000037070000}"/>
    <cellStyle name="Input 2 3 2 4" xfId="10565" xr:uid="{00000000-0005-0000-0000-000038070000}"/>
    <cellStyle name="Input 2 3 2 5" xfId="10662" xr:uid="{00000000-0005-0000-0000-000039070000}"/>
    <cellStyle name="Input 2 3 3" xfId="8328" xr:uid="{00000000-0005-0000-0000-00003A070000}"/>
    <cellStyle name="Input 2 3 4" xfId="8772" xr:uid="{00000000-0005-0000-0000-00003B070000}"/>
    <cellStyle name="Input 2 3 5" xfId="8632" xr:uid="{00000000-0005-0000-0000-00003C070000}"/>
    <cellStyle name="Input 2 4" xfId="4026" xr:uid="{00000000-0005-0000-0000-00003D070000}"/>
    <cellStyle name="Input 2 4 2" xfId="6900" xr:uid="{00000000-0005-0000-0000-00003E070000}"/>
    <cellStyle name="Input 2 4 2 2" xfId="9393" xr:uid="{00000000-0005-0000-0000-00003F070000}"/>
    <cellStyle name="Input 2 4 2 3" xfId="9031" xr:uid="{00000000-0005-0000-0000-000040070000}"/>
    <cellStyle name="Input 2 4 2 4" xfId="8099" xr:uid="{00000000-0005-0000-0000-000041070000}"/>
    <cellStyle name="Input 2 4 2 5" xfId="8274" xr:uid="{00000000-0005-0000-0000-000042070000}"/>
    <cellStyle name="Input 2 4 3" xfId="8293" xr:uid="{00000000-0005-0000-0000-000043070000}"/>
    <cellStyle name="Input 2 4 4" xfId="10542" xr:uid="{00000000-0005-0000-0000-000044070000}"/>
    <cellStyle name="Input 2 4 5" xfId="10668" xr:uid="{00000000-0005-0000-0000-000045070000}"/>
    <cellStyle name="Input 2 5" xfId="4162" xr:uid="{00000000-0005-0000-0000-000046070000}"/>
    <cellStyle name="Input 2 5 2" xfId="6910" xr:uid="{00000000-0005-0000-0000-000047070000}"/>
    <cellStyle name="Input 2 5 2 2" xfId="9402" xr:uid="{00000000-0005-0000-0000-000048070000}"/>
    <cellStyle name="Input 2 5 2 3" xfId="9124" xr:uid="{00000000-0005-0000-0000-000049070000}"/>
    <cellStyle name="Input 2 5 2 4" xfId="10518" xr:uid="{00000000-0005-0000-0000-00004A070000}"/>
    <cellStyle name="Input 2 5 2 5" xfId="8505" xr:uid="{00000000-0005-0000-0000-00004B070000}"/>
    <cellStyle name="Input 2 5 3" xfId="8029" xr:uid="{00000000-0005-0000-0000-00004C070000}"/>
    <cellStyle name="Input 2 5 4" xfId="10630" xr:uid="{00000000-0005-0000-0000-00004D070000}"/>
    <cellStyle name="Input 2 5 5" xfId="10572" xr:uid="{00000000-0005-0000-0000-00004E070000}"/>
    <cellStyle name="Input 2 6" xfId="4148" xr:uid="{00000000-0005-0000-0000-00004F070000}"/>
    <cellStyle name="Input 2 6 2" xfId="6907" xr:uid="{00000000-0005-0000-0000-000050070000}"/>
    <cellStyle name="Input 2 6 2 2" xfId="9399" xr:uid="{00000000-0005-0000-0000-000051070000}"/>
    <cellStyle name="Input 2 6 2 3" xfId="9023" xr:uid="{00000000-0005-0000-0000-000052070000}"/>
    <cellStyle name="Input 2 6 2 4" xfId="8542" xr:uid="{00000000-0005-0000-0000-000053070000}"/>
    <cellStyle name="Input 2 6 2 5" xfId="8771" xr:uid="{00000000-0005-0000-0000-000054070000}"/>
    <cellStyle name="Input 2 6 3" xfId="8515" xr:uid="{00000000-0005-0000-0000-000055070000}"/>
    <cellStyle name="Input 2 6 4" xfId="8052" xr:uid="{00000000-0005-0000-0000-000056070000}"/>
    <cellStyle name="Input 2 6 5" xfId="8018" xr:uid="{00000000-0005-0000-0000-000057070000}"/>
    <cellStyle name="Input 2 7" xfId="4031" xr:uid="{00000000-0005-0000-0000-000058070000}"/>
    <cellStyle name="Input 2 7 2" xfId="6903" xr:uid="{00000000-0005-0000-0000-000059070000}"/>
    <cellStyle name="Input 2 7 2 2" xfId="9396" xr:uid="{00000000-0005-0000-0000-00005A070000}"/>
    <cellStyle name="Input 2 7 2 3" xfId="9016" xr:uid="{00000000-0005-0000-0000-00005B070000}"/>
    <cellStyle name="Input 2 7 2 4" xfId="9100" xr:uid="{00000000-0005-0000-0000-00005C070000}"/>
    <cellStyle name="Input 2 7 2 5" xfId="8616" xr:uid="{00000000-0005-0000-0000-00005D070000}"/>
    <cellStyle name="Input 2 7 3" xfId="8761" xr:uid="{00000000-0005-0000-0000-00005E070000}"/>
    <cellStyle name="Input 2 7 4" xfId="8663" xr:uid="{00000000-0005-0000-0000-00005F070000}"/>
    <cellStyle name="Input 2 7 5" xfId="10550" xr:uid="{00000000-0005-0000-0000-000060070000}"/>
    <cellStyle name="Input 2 8" xfId="6499" xr:uid="{00000000-0005-0000-0000-000061070000}"/>
    <cellStyle name="Input 2 9" xfId="6699" xr:uid="{00000000-0005-0000-0000-000062070000}"/>
    <cellStyle name="Input 2_Average Energy Prices" xfId="4235" xr:uid="{00000000-0005-0000-0000-000063070000}"/>
    <cellStyle name="Input 3" xfId="201" xr:uid="{00000000-0005-0000-0000-000064070000}"/>
    <cellStyle name="Input 3 2" xfId="3761" xr:uid="{00000000-0005-0000-0000-000065070000}"/>
    <cellStyle name="Input 3 2 2" xfId="6857" xr:uid="{00000000-0005-0000-0000-000066070000}"/>
    <cellStyle name="Input 3 2 2 2" xfId="9364" xr:uid="{00000000-0005-0000-0000-000067070000}"/>
    <cellStyle name="Input 3 2 2 3" xfId="10433" xr:uid="{00000000-0005-0000-0000-000068070000}"/>
    <cellStyle name="Input 3 2 2 4" xfId="8681" xr:uid="{00000000-0005-0000-0000-000069070000}"/>
    <cellStyle name="Input 3 2 2 5" xfId="8443" xr:uid="{00000000-0005-0000-0000-00006A070000}"/>
    <cellStyle name="Input 3 2 3" xfId="10638" xr:uid="{00000000-0005-0000-0000-00006B070000}"/>
    <cellStyle name="Input 3 2 4" xfId="8253" xr:uid="{00000000-0005-0000-0000-00006C070000}"/>
    <cellStyle name="Input 3 2 5" xfId="10658" xr:uid="{00000000-0005-0000-0000-00006D070000}"/>
    <cellStyle name="Input 3 3" xfId="3014" xr:uid="{00000000-0005-0000-0000-00006E070000}"/>
    <cellStyle name="Input 3 3 2" xfId="6642" xr:uid="{00000000-0005-0000-0000-00006F070000}"/>
    <cellStyle name="Input 3 3 2 2" xfId="9284" xr:uid="{00000000-0005-0000-0000-000070070000}"/>
    <cellStyle name="Input 3 3 2 3" xfId="8051" xr:uid="{00000000-0005-0000-0000-000071070000}"/>
    <cellStyle name="Input 3 3 2 4" xfId="8365" xr:uid="{00000000-0005-0000-0000-000072070000}"/>
    <cellStyle name="Input 3 3 2 5" xfId="10655" xr:uid="{00000000-0005-0000-0000-000073070000}"/>
    <cellStyle name="Input 3 3 3" xfId="8211" xr:uid="{00000000-0005-0000-0000-000074070000}"/>
    <cellStyle name="Input 3 3 4" xfId="9217" xr:uid="{00000000-0005-0000-0000-000075070000}"/>
    <cellStyle name="Input 3 3 5" xfId="10632" xr:uid="{00000000-0005-0000-0000-000076070000}"/>
    <cellStyle name="Input 3 4" xfId="9218" xr:uid="{00000000-0005-0000-0000-000077070000}"/>
    <cellStyle name="Input 3 5" xfId="10501" xr:uid="{00000000-0005-0000-0000-000078070000}"/>
    <cellStyle name="Input 3 6" xfId="10670" xr:uid="{00000000-0005-0000-0000-000079070000}"/>
    <cellStyle name="Input 3_Data Input" xfId="4375" xr:uid="{00000000-0005-0000-0000-00007A070000}"/>
    <cellStyle name="Input 4" xfId="202" xr:uid="{00000000-0005-0000-0000-00007B070000}"/>
    <cellStyle name="Input 4 2" xfId="3763" xr:uid="{00000000-0005-0000-0000-00007C070000}"/>
    <cellStyle name="Input 4 2 2" xfId="6859" xr:uid="{00000000-0005-0000-0000-00007D070000}"/>
    <cellStyle name="Input 4 2 2 2" xfId="9366" xr:uid="{00000000-0005-0000-0000-00007E070000}"/>
    <cellStyle name="Input 4 2 2 3" xfId="8765" xr:uid="{00000000-0005-0000-0000-00007F070000}"/>
    <cellStyle name="Input 4 2 2 4" xfId="8624" xr:uid="{00000000-0005-0000-0000-000080070000}"/>
    <cellStyle name="Input 4 2 2 5" xfId="8254" xr:uid="{00000000-0005-0000-0000-000081070000}"/>
    <cellStyle name="Input 4 2 3" xfId="9227" xr:uid="{00000000-0005-0000-0000-000082070000}"/>
    <cellStyle name="Input 4 2 4" xfId="8227" xr:uid="{00000000-0005-0000-0000-000083070000}"/>
    <cellStyle name="Input 4 2 5" xfId="10652" xr:uid="{00000000-0005-0000-0000-000084070000}"/>
    <cellStyle name="Input 4 3" xfId="3764" xr:uid="{00000000-0005-0000-0000-000085070000}"/>
    <cellStyle name="Input 4 3 2" xfId="6860" xr:uid="{00000000-0005-0000-0000-000086070000}"/>
    <cellStyle name="Input 4 3 2 2" xfId="9367" xr:uid="{00000000-0005-0000-0000-000087070000}"/>
    <cellStyle name="Input 4 3 2 3" xfId="9092" xr:uid="{00000000-0005-0000-0000-000088070000}"/>
    <cellStyle name="Input 4 3 2 4" xfId="10479" xr:uid="{00000000-0005-0000-0000-000089070000}"/>
    <cellStyle name="Input 4 3 2 5" xfId="9003" xr:uid="{00000000-0005-0000-0000-00008A070000}"/>
    <cellStyle name="Input 4 3 3" xfId="8291" xr:uid="{00000000-0005-0000-0000-00008B070000}"/>
    <cellStyle name="Input 4 3 4" xfId="10438" xr:uid="{00000000-0005-0000-0000-00008C070000}"/>
    <cellStyle name="Input 4 3 5" xfId="10666" xr:uid="{00000000-0005-0000-0000-00008D070000}"/>
    <cellStyle name="Input 4 4" xfId="6858" xr:uid="{00000000-0005-0000-0000-00008E070000}"/>
    <cellStyle name="Input 4 4 2" xfId="9365" xr:uid="{00000000-0005-0000-0000-00008F070000}"/>
    <cellStyle name="Input 4 4 3" xfId="10610" xr:uid="{00000000-0005-0000-0000-000090070000}"/>
    <cellStyle name="Input 4 4 4" xfId="10609" xr:uid="{00000000-0005-0000-0000-000091070000}"/>
    <cellStyle name="Input 4 4 5" xfId="8126" xr:uid="{00000000-0005-0000-0000-000092070000}"/>
    <cellStyle name="Input 4 5" xfId="6322" xr:uid="{00000000-0005-0000-0000-000093070000}"/>
    <cellStyle name="Input 4 6" xfId="3762" xr:uid="{00000000-0005-0000-0000-000094070000}"/>
    <cellStyle name="Input 4 6 2" xfId="10768" xr:uid="{00000000-0005-0000-0000-000095070000}"/>
    <cellStyle name="Input 4 7" xfId="10427" xr:uid="{00000000-0005-0000-0000-000096070000}"/>
    <cellStyle name="Input 4 8" xfId="8764" xr:uid="{00000000-0005-0000-0000-000097070000}"/>
    <cellStyle name="Input 4 9" xfId="10451" xr:uid="{00000000-0005-0000-0000-000098070000}"/>
    <cellStyle name="Input 4_Output(m)" xfId="5525" xr:uid="{00000000-0005-0000-0000-000099070000}"/>
    <cellStyle name="Input 5" xfId="3765" xr:uid="{00000000-0005-0000-0000-00009A070000}"/>
    <cellStyle name="Input 5 2" xfId="3766" xr:uid="{00000000-0005-0000-0000-00009B070000}"/>
    <cellStyle name="Input 5 2 2" xfId="6862" xr:uid="{00000000-0005-0000-0000-00009C070000}"/>
    <cellStyle name="Input 5 2 2 2" xfId="9369" xr:uid="{00000000-0005-0000-0000-00009D070000}"/>
    <cellStyle name="Input 5 2 2 3" xfId="9123" xr:uid="{00000000-0005-0000-0000-00009E070000}"/>
    <cellStyle name="Input 5 2 2 4" xfId="8402" xr:uid="{00000000-0005-0000-0000-00009F070000}"/>
    <cellStyle name="Input 5 2 2 5" xfId="10487" xr:uid="{00000000-0005-0000-0000-0000A0070000}"/>
    <cellStyle name="Input 5 2 3" xfId="8234" xr:uid="{00000000-0005-0000-0000-0000A1070000}"/>
    <cellStyle name="Input 5 2 4" xfId="8441" xr:uid="{00000000-0005-0000-0000-0000A2070000}"/>
    <cellStyle name="Input 5 2 5" xfId="9107" xr:uid="{00000000-0005-0000-0000-0000A3070000}"/>
    <cellStyle name="Input 5 3" xfId="6861" xr:uid="{00000000-0005-0000-0000-0000A4070000}"/>
    <cellStyle name="Input 5 3 2" xfId="9368" xr:uid="{00000000-0005-0000-0000-0000A5070000}"/>
    <cellStyle name="Input 5 3 3" xfId="8510" xr:uid="{00000000-0005-0000-0000-0000A6070000}"/>
    <cellStyle name="Input 5 3 4" xfId="8525" xr:uid="{00000000-0005-0000-0000-0000A7070000}"/>
    <cellStyle name="Input 5 3 5" xfId="8134" xr:uid="{00000000-0005-0000-0000-0000A8070000}"/>
    <cellStyle name="Input 5 4" xfId="6323" xr:uid="{00000000-0005-0000-0000-0000A9070000}"/>
    <cellStyle name="Input 5 4 2" xfId="9149" xr:uid="{00000000-0005-0000-0000-0000AA070000}"/>
    <cellStyle name="Input 5 4 3" xfId="8171" xr:uid="{00000000-0005-0000-0000-0000AB070000}"/>
    <cellStyle name="Input 5 4 4" xfId="9134" xr:uid="{00000000-0005-0000-0000-0000AC070000}"/>
    <cellStyle name="Input 5 4 5" xfId="8101" xr:uid="{00000000-0005-0000-0000-0000AD070000}"/>
    <cellStyle name="Input 5 5" xfId="10512" xr:uid="{00000000-0005-0000-0000-0000AE070000}"/>
    <cellStyle name="Input 5 6" xfId="8461" xr:uid="{00000000-0005-0000-0000-0000AF070000}"/>
    <cellStyle name="Input 5 7" xfId="9043" xr:uid="{00000000-0005-0000-0000-0000B0070000}"/>
    <cellStyle name="Input 5_Output(m)" xfId="5526" xr:uid="{00000000-0005-0000-0000-0000B1070000}"/>
    <cellStyle name="Input 6" xfId="3767" xr:uid="{00000000-0005-0000-0000-0000B2070000}"/>
    <cellStyle name="Input 6 2" xfId="6863" xr:uid="{00000000-0005-0000-0000-0000B3070000}"/>
    <cellStyle name="Input 6 2 2" xfId="9370" xr:uid="{00000000-0005-0000-0000-0000B4070000}"/>
    <cellStyle name="Input 6 2 3" xfId="10440" xr:uid="{00000000-0005-0000-0000-0000B5070000}"/>
    <cellStyle name="Input 6 2 4" xfId="10573" xr:uid="{00000000-0005-0000-0000-0000B6070000}"/>
    <cellStyle name="Input 6 2 5" xfId="9061" xr:uid="{00000000-0005-0000-0000-0000B7070000}"/>
    <cellStyle name="Input 6 3" xfId="10456" xr:uid="{00000000-0005-0000-0000-0000B8070000}"/>
    <cellStyle name="Input 6 4" xfId="8023" xr:uid="{00000000-0005-0000-0000-0000B9070000}"/>
    <cellStyle name="Input 6 5" xfId="8655" xr:uid="{00000000-0005-0000-0000-0000BA070000}"/>
    <cellStyle name="Input 7" xfId="3768" xr:uid="{00000000-0005-0000-0000-0000BB070000}"/>
    <cellStyle name="Input 7 2" xfId="3769" xr:uid="{00000000-0005-0000-0000-0000BC070000}"/>
    <cellStyle name="Input 7_Average Energy Prices" xfId="4236" xr:uid="{00000000-0005-0000-0000-0000BD070000}"/>
    <cellStyle name="Input 8" xfId="6586" xr:uid="{00000000-0005-0000-0000-0000BE070000}"/>
    <cellStyle name="Input 9" xfId="7170" xr:uid="{00000000-0005-0000-0000-0000BF070000}"/>
    <cellStyle name="Input1" xfId="2849" xr:uid="{00000000-0005-0000-0000-0000C0070000}"/>
    <cellStyle name="Input1 2" xfId="6567" xr:uid="{00000000-0005-0000-0000-0000C1070000}"/>
    <cellStyle name="Input1 2 2" xfId="9075" xr:uid="{00000000-0005-0000-0000-0000C2070000}"/>
    <cellStyle name="Input1 2 3" xfId="8479" xr:uid="{00000000-0005-0000-0000-0000C3070000}"/>
    <cellStyle name="Input1 2 4" xfId="10621" xr:uid="{00000000-0005-0000-0000-0000C4070000}"/>
    <cellStyle name="Input1 3" xfId="6585" xr:uid="{00000000-0005-0000-0000-0000C5070000}"/>
    <cellStyle name="Input1 3 2" xfId="10538" xr:uid="{00000000-0005-0000-0000-0000C6070000}"/>
    <cellStyle name="Input1 3 3" xfId="8723" xr:uid="{00000000-0005-0000-0000-0000C7070000}"/>
    <cellStyle name="Input1 3 4" xfId="8756" xr:uid="{00000000-0005-0000-0000-0000C8070000}"/>
    <cellStyle name="Input1 4" xfId="8175" xr:uid="{00000000-0005-0000-0000-0000C9070000}"/>
    <cellStyle name="Input1 5" xfId="8635" xr:uid="{00000000-0005-0000-0000-0000CA070000}"/>
    <cellStyle name="Inputs_Divider" xfId="2652" xr:uid="{00000000-0005-0000-0000-0000CB070000}"/>
    <cellStyle name="InSheet" xfId="2653" xr:uid="{00000000-0005-0000-0000-0000CC070000}"/>
    <cellStyle name="InSheet 2" xfId="5147" xr:uid="{00000000-0005-0000-0000-0000CD070000}"/>
    <cellStyle name="InSheet 2 2" xfId="9088" xr:uid="{00000000-0005-0000-0000-0000CE070000}"/>
    <cellStyle name="InSheet 2 3" xfId="8329" xr:uid="{00000000-0005-0000-0000-0000CF070000}"/>
    <cellStyle name="InSheet 2 4" xfId="8494" xr:uid="{00000000-0005-0000-0000-0000D0070000}"/>
    <cellStyle name="InSheet 3" xfId="8381" xr:uid="{00000000-0005-0000-0000-0000D1070000}"/>
    <cellStyle name="InSheet 4" xfId="10589" xr:uid="{00000000-0005-0000-0000-0000D2070000}"/>
    <cellStyle name="InSheet 5" xfId="8546" xr:uid="{00000000-0005-0000-0000-0000D3070000}"/>
    <cellStyle name="Interface" xfId="2654" xr:uid="{00000000-0005-0000-0000-0000D4070000}"/>
    <cellStyle name="Interface 2" xfId="5148" xr:uid="{00000000-0005-0000-0000-0000D5070000}"/>
    <cellStyle name="Interface 2 2" xfId="10484" xr:uid="{00000000-0005-0000-0000-0000D6070000}"/>
    <cellStyle name="Interface 2 3" xfId="10570" xr:uid="{00000000-0005-0000-0000-0000D7070000}"/>
    <cellStyle name="Interface 2 4" xfId="10432" xr:uid="{00000000-0005-0000-0000-0000D8070000}"/>
    <cellStyle name="Line_ClosingBal" xfId="2655" xr:uid="{00000000-0005-0000-0000-0000D9070000}"/>
    <cellStyle name="Linked Cell" xfId="203" builtinId="24" customBuiltin="1"/>
    <cellStyle name="Linked Cell 2" xfId="204" xr:uid="{00000000-0005-0000-0000-0000DB070000}"/>
    <cellStyle name="Linked Cell 2 2" xfId="2788" xr:uid="{00000000-0005-0000-0000-0000DC070000}"/>
    <cellStyle name="Linked Cell 2 2 2" xfId="2813" xr:uid="{00000000-0005-0000-0000-0000DD070000}"/>
    <cellStyle name="Linked Cell 2 2 2 2" xfId="2843" xr:uid="{00000000-0005-0000-0000-0000DE070000}"/>
    <cellStyle name="Linked Cell 2 2 2 3" xfId="2834" xr:uid="{00000000-0005-0000-0000-0000DF070000}"/>
    <cellStyle name="Linked Cell 2 2 2 4" xfId="2846" xr:uid="{00000000-0005-0000-0000-0000E0070000}"/>
    <cellStyle name="Linked Cell 2 2 3" xfId="2835" xr:uid="{00000000-0005-0000-0000-0000E1070000}"/>
    <cellStyle name="Linked Cell 2 2 4" xfId="2828" xr:uid="{00000000-0005-0000-0000-0000E2070000}"/>
    <cellStyle name="Linked Cell 2 2 5" xfId="2839" xr:uid="{00000000-0005-0000-0000-0000E3070000}"/>
    <cellStyle name="Linked Cell 2 3" xfId="3015" xr:uid="{00000000-0005-0000-0000-0000E4070000}"/>
    <cellStyle name="Linked Cell 2 4" xfId="6502" xr:uid="{00000000-0005-0000-0000-0000E5070000}"/>
    <cellStyle name="Linked Cell 2 5" xfId="2718" xr:uid="{00000000-0005-0000-0000-0000E6070000}"/>
    <cellStyle name="Linked Cell 2_Average Energy Prices" xfId="4237" xr:uid="{00000000-0005-0000-0000-0000E7070000}"/>
    <cellStyle name="Linked Cell 3" xfId="205" xr:uid="{00000000-0005-0000-0000-0000E8070000}"/>
    <cellStyle name="Linked Cell 3 2" xfId="2814" xr:uid="{00000000-0005-0000-0000-0000E9070000}"/>
    <cellStyle name="Linked Cell 3 2 2" xfId="2844" xr:uid="{00000000-0005-0000-0000-0000EA070000}"/>
    <cellStyle name="Linked Cell 3 2 3" xfId="2830" xr:uid="{00000000-0005-0000-0000-0000EB070000}"/>
    <cellStyle name="Linked Cell 3 2 4" xfId="2838" xr:uid="{00000000-0005-0000-0000-0000EC070000}"/>
    <cellStyle name="Linked Cell 3 3" xfId="2836" xr:uid="{00000000-0005-0000-0000-0000ED070000}"/>
    <cellStyle name="Linked Cell 3 4" xfId="2827" xr:uid="{00000000-0005-0000-0000-0000EE070000}"/>
    <cellStyle name="Linked Cell 3 5" xfId="2831" xr:uid="{00000000-0005-0000-0000-0000EF070000}"/>
    <cellStyle name="Linked Cell 3_Fuel Cost" xfId="3770" xr:uid="{00000000-0005-0000-0000-0000F0070000}"/>
    <cellStyle name="Linked Cell 4" xfId="206" xr:uid="{00000000-0005-0000-0000-0000F1070000}"/>
    <cellStyle name="Linked Cell 4 2" xfId="3772" xr:uid="{00000000-0005-0000-0000-0000F2070000}"/>
    <cellStyle name="Linked Cell 4 3" xfId="3773" xr:uid="{00000000-0005-0000-0000-0000F3070000}"/>
    <cellStyle name="Linked Cell 4 4" xfId="6865" xr:uid="{00000000-0005-0000-0000-0000F4070000}"/>
    <cellStyle name="Linked Cell 4 5" xfId="6324" xr:uid="{00000000-0005-0000-0000-0000F5070000}"/>
    <cellStyle name="Linked Cell 4 6" xfId="3771" xr:uid="{00000000-0005-0000-0000-0000F6070000}"/>
    <cellStyle name="Linked Cell 4_Output(m)" xfId="5527" xr:uid="{00000000-0005-0000-0000-0000F7070000}"/>
    <cellStyle name="Linked Cell 5" xfId="3774" xr:uid="{00000000-0005-0000-0000-0000F8070000}"/>
    <cellStyle name="Linked Cell 5 2" xfId="3775" xr:uid="{00000000-0005-0000-0000-0000F9070000}"/>
    <cellStyle name="Linked Cell 5 3" xfId="6866" xr:uid="{00000000-0005-0000-0000-0000FA070000}"/>
    <cellStyle name="Linked Cell 5 4" xfId="6325" xr:uid="{00000000-0005-0000-0000-0000FB070000}"/>
    <cellStyle name="Linked Cell 5_Output(m)" xfId="5528" xr:uid="{00000000-0005-0000-0000-0000FC070000}"/>
    <cellStyle name="Linked Cell 6" xfId="3776" xr:uid="{00000000-0005-0000-0000-0000FD070000}"/>
    <cellStyle name="Linked Cell 7" xfId="3777" xr:uid="{00000000-0005-0000-0000-0000FE070000}"/>
    <cellStyle name="Linked Cell 7 2" xfId="3778" xr:uid="{00000000-0005-0000-0000-0000FF070000}"/>
    <cellStyle name="Macro_Paste" xfId="2656" xr:uid="{00000000-0005-0000-0000-000000080000}"/>
    <cellStyle name="Name_Input" xfId="2657" xr:uid="{00000000-0005-0000-0000-000001080000}"/>
    <cellStyle name="Neutral" xfId="207" builtinId="28" customBuiltin="1"/>
    <cellStyle name="Neutral 2" xfId="208" xr:uid="{00000000-0005-0000-0000-000003080000}"/>
    <cellStyle name="Neutral 2 2" xfId="2789" xr:uid="{00000000-0005-0000-0000-000004080000}"/>
    <cellStyle name="Neutral 2 3" xfId="3016" xr:uid="{00000000-0005-0000-0000-000005080000}"/>
    <cellStyle name="Neutral 2 4" xfId="6498" xr:uid="{00000000-0005-0000-0000-000006080000}"/>
    <cellStyle name="Neutral 2 5" xfId="2714" xr:uid="{00000000-0005-0000-0000-000007080000}"/>
    <cellStyle name="Neutral 2_Average Energy Prices" xfId="4238" xr:uid="{00000000-0005-0000-0000-000008080000}"/>
    <cellStyle name="Neutral 3" xfId="209" xr:uid="{00000000-0005-0000-0000-000009080000}"/>
    <cellStyle name="Neutral 3 2" xfId="3779" xr:uid="{00000000-0005-0000-0000-00000A080000}"/>
    <cellStyle name="Neutral 3_Fuel Cost" xfId="3780" xr:uid="{00000000-0005-0000-0000-00000B080000}"/>
    <cellStyle name="Neutral 4" xfId="210" xr:uid="{00000000-0005-0000-0000-00000C080000}"/>
    <cellStyle name="Neutral 4 2" xfId="3782" xr:uid="{00000000-0005-0000-0000-00000D080000}"/>
    <cellStyle name="Neutral 4 3" xfId="3783" xr:uid="{00000000-0005-0000-0000-00000E080000}"/>
    <cellStyle name="Neutral 4 4" xfId="6867" xr:uid="{00000000-0005-0000-0000-00000F080000}"/>
    <cellStyle name="Neutral 4 5" xfId="6326" xr:uid="{00000000-0005-0000-0000-000010080000}"/>
    <cellStyle name="Neutral 4 6" xfId="3781" xr:uid="{00000000-0005-0000-0000-000011080000}"/>
    <cellStyle name="Neutral 4_Output(m)" xfId="5529" xr:uid="{00000000-0005-0000-0000-000012080000}"/>
    <cellStyle name="Neutral 5" xfId="3784" xr:uid="{00000000-0005-0000-0000-000013080000}"/>
    <cellStyle name="Neutral 5 2" xfId="3785" xr:uid="{00000000-0005-0000-0000-000014080000}"/>
    <cellStyle name="Neutral 5 3" xfId="6868" xr:uid="{00000000-0005-0000-0000-000015080000}"/>
    <cellStyle name="Neutral 5 4" xfId="6327" xr:uid="{00000000-0005-0000-0000-000016080000}"/>
    <cellStyle name="Neutral 5_Output(m)" xfId="5530" xr:uid="{00000000-0005-0000-0000-000017080000}"/>
    <cellStyle name="Neutral 6" xfId="3786" xr:uid="{00000000-0005-0000-0000-000018080000}"/>
    <cellStyle name="Neutral 7" xfId="3787" xr:uid="{00000000-0005-0000-0000-000019080000}"/>
    <cellStyle name="Neutral 7 2" xfId="3788" xr:uid="{00000000-0005-0000-0000-00001A080000}"/>
    <cellStyle name="Neutral 7_Average Energy Prices" xfId="4239" xr:uid="{00000000-0005-0000-0000-00001B080000}"/>
    <cellStyle name="NonPrint_Heading" xfId="2824" xr:uid="{00000000-0005-0000-0000-00001C080000}"/>
    <cellStyle name="Normal" xfId="0" builtinId="0"/>
    <cellStyle name="Normal 10" xfId="211" xr:uid="{00000000-0005-0000-0000-00001E080000}"/>
    <cellStyle name="Normal 10 10" xfId="212" xr:uid="{00000000-0005-0000-0000-00001F080000}"/>
    <cellStyle name="Normal 10 10 2" xfId="213" xr:uid="{00000000-0005-0000-0000-000020080000}"/>
    <cellStyle name="Normal 10 10_NEPOOL Off Peak" xfId="4456" xr:uid="{00000000-0005-0000-0000-000021080000}"/>
    <cellStyle name="Normal 10 11" xfId="214" xr:uid="{00000000-0005-0000-0000-000022080000}"/>
    <cellStyle name="Normal 10 11 2" xfId="215" xr:uid="{00000000-0005-0000-0000-000023080000}"/>
    <cellStyle name="Normal 10 11_NEPOOL Off Peak" xfId="4457" xr:uid="{00000000-0005-0000-0000-000024080000}"/>
    <cellStyle name="Normal 10 12" xfId="216" xr:uid="{00000000-0005-0000-0000-000025080000}"/>
    <cellStyle name="Normal 10 12 2" xfId="217" xr:uid="{00000000-0005-0000-0000-000026080000}"/>
    <cellStyle name="Normal 10 12_NEPOOL Off Peak" xfId="4458" xr:uid="{00000000-0005-0000-0000-000027080000}"/>
    <cellStyle name="Normal 10 13" xfId="218" xr:uid="{00000000-0005-0000-0000-000028080000}"/>
    <cellStyle name="Normal 10 13 2" xfId="219" xr:uid="{00000000-0005-0000-0000-000029080000}"/>
    <cellStyle name="Normal 10 13_NEPOOL Off Peak" xfId="4459" xr:uid="{00000000-0005-0000-0000-00002A080000}"/>
    <cellStyle name="Normal 10 14" xfId="220" xr:uid="{00000000-0005-0000-0000-00002B080000}"/>
    <cellStyle name="Normal 10 14 2" xfId="221" xr:uid="{00000000-0005-0000-0000-00002C080000}"/>
    <cellStyle name="Normal 10 14_NEPOOL Off Peak" xfId="4460" xr:uid="{00000000-0005-0000-0000-00002D080000}"/>
    <cellStyle name="Normal 10 15" xfId="222" xr:uid="{00000000-0005-0000-0000-00002E080000}"/>
    <cellStyle name="Normal 10 15 2" xfId="223" xr:uid="{00000000-0005-0000-0000-00002F080000}"/>
    <cellStyle name="Normal 10 15_NEPOOL Off Peak" xfId="4461" xr:uid="{00000000-0005-0000-0000-000030080000}"/>
    <cellStyle name="Normal 10 16" xfId="224" xr:uid="{00000000-0005-0000-0000-000031080000}"/>
    <cellStyle name="Normal 10 16 2" xfId="225" xr:uid="{00000000-0005-0000-0000-000032080000}"/>
    <cellStyle name="Normal 10 16_NEPOOL Off Peak" xfId="4462" xr:uid="{00000000-0005-0000-0000-000033080000}"/>
    <cellStyle name="Normal 10 17" xfId="226" xr:uid="{00000000-0005-0000-0000-000034080000}"/>
    <cellStyle name="Normal 10 17 2" xfId="227" xr:uid="{00000000-0005-0000-0000-000035080000}"/>
    <cellStyle name="Normal 10 17_NEPOOL Off Peak" xfId="4463" xr:uid="{00000000-0005-0000-0000-000036080000}"/>
    <cellStyle name="Normal 10 18" xfId="228" xr:uid="{00000000-0005-0000-0000-000037080000}"/>
    <cellStyle name="Normal 10 18 2" xfId="229" xr:uid="{00000000-0005-0000-0000-000038080000}"/>
    <cellStyle name="Normal 10 18_NEPOOL Off Peak" xfId="4464" xr:uid="{00000000-0005-0000-0000-000039080000}"/>
    <cellStyle name="Normal 10 19" xfId="230" xr:uid="{00000000-0005-0000-0000-00003A080000}"/>
    <cellStyle name="Normal 10 19 2" xfId="231" xr:uid="{00000000-0005-0000-0000-00003B080000}"/>
    <cellStyle name="Normal 10 19_NEPOOL Off Peak" xfId="4465" xr:uid="{00000000-0005-0000-0000-00003C080000}"/>
    <cellStyle name="Normal 10 2" xfId="232" xr:uid="{00000000-0005-0000-0000-00003D080000}"/>
    <cellStyle name="Normal 10 2 10" xfId="233" xr:uid="{00000000-0005-0000-0000-00003E080000}"/>
    <cellStyle name="Normal 10 2 10 2" xfId="234" xr:uid="{00000000-0005-0000-0000-00003F080000}"/>
    <cellStyle name="Normal 10 2 10_NEPOOL Off Peak" xfId="4466" xr:uid="{00000000-0005-0000-0000-000040080000}"/>
    <cellStyle name="Normal 10 2 11" xfId="235" xr:uid="{00000000-0005-0000-0000-000041080000}"/>
    <cellStyle name="Normal 10 2 11 2" xfId="236" xr:uid="{00000000-0005-0000-0000-000042080000}"/>
    <cellStyle name="Normal 10 2 11_NEPOOL Off Peak" xfId="4467" xr:uid="{00000000-0005-0000-0000-000043080000}"/>
    <cellStyle name="Normal 10 2 12" xfId="237" xr:uid="{00000000-0005-0000-0000-000044080000}"/>
    <cellStyle name="Normal 10 2 12 2" xfId="238" xr:uid="{00000000-0005-0000-0000-000045080000}"/>
    <cellStyle name="Normal 10 2 12_NEPOOL Off Peak" xfId="4468" xr:uid="{00000000-0005-0000-0000-000046080000}"/>
    <cellStyle name="Normal 10 2 13" xfId="239" xr:uid="{00000000-0005-0000-0000-000047080000}"/>
    <cellStyle name="Normal 10 2 13 2" xfId="240" xr:uid="{00000000-0005-0000-0000-000048080000}"/>
    <cellStyle name="Normal 10 2 13_NEPOOL Off Peak" xfId="4469" xr:uid="{00000000-0005-0000-0000-000049080000}"/>
    <cellStyle name="Normal 10 2 14" xfId="241" xr:uid="{00000000-0005-0000-0000-00004A080000}"/>
    <cellStyle name="Normal 10 2 14 2" xfId="242" xr:uid="{00000000-0005-0000-0000-00004B080000}"/>
    <cellStyle name="Normal 10 2 14_NEPOOL Off Peak" xfId="4470" xr:uid="{00000000-0005-0000-0000-00004C080000}"/>
    <cellStyle name="Normal 10 2 15" xfId="243" xr:uid="{00000000-0005-0000-0000-00004D080000}"/>
    <cellStyle name="Normal 10 2 15 2" xfId="244" xr:uid="{00000000-0005-0000-0000-00004E080000}"/>
    <cellStyle name="Normal 10 2 15_NEPOOL Off Peak" xfId="4471" xr:uid="{00000000-0005-0000-0000-00004F080000}"/>
    <cellStyle name="Normal 10 2 16" xfId="245" xr:uid="{00000000-0005-0000-0000-000050080000}"/>
    <cellStyle name="Normal 10 2 16 2" xfId="246" xr:uid="{00000000-0005-0000-0000-000051080000}"/>
    <cellStyle name="Normal 10 2 16_NEPOOL Off Peak" xfId="4472" xr:uid="{00000000-0005-0000-0000-000052080000}"/>
    <cellStyle name="Normal 10 2 17" xfId="247" xr:uid="{00000000-0005-0000-0000-000053080000}"/>
    <cellStyle name="Normal 10 2 17 2" xfId="248" xr:uid="{00000000-0005-0000-0000-000054080000}"/>
    <cellStyle name="Normal 10 2 17_NEPOOL Off Peak" xfId="4473" xr:uid="{00000000-0005-0000-0000-000055080000}"/>
    <cellStyle name="Normal 10 2 18" xfId="249" xr:uid="{00000000-0005-0000-0000-000056080000}"/>
    <cellStyle name="Normal 10 2 18 2" xfId="250" xr:uid="{00000000-0005-0000-0000-000057080000}"/>
    <cellStyle name="Normal 10 2 18_NEPOOL Off Peak" xfId="4474" xr:uid="{00000000-0005-0000-0000-000058080000}"/>
    <cellStyle name="Normal 10 2 19" xfId="251" xr:uid="{00000000-0005-0000-0000-000059080000}"/>
    <cellStyle name="Normal 10 2 19 2" xfId="252" xr:uid="{00000000-0005-0000-0000-00005A080000}"/>
    <cellStyle name="Normal 10 2 19_NEPOOL Off Peak" xfId="4475" xr:uid="{00000000-0005-0000-0000-00005B080000}"/>
    <cellStyle name="Normal 10 2 2" xfId="253" xr:uid="{00000000-0005-0000-0000-00005C080000}"/>
    <cellStyle name="Normal 10 2 2 2" xfId="254" xr:uid="{00000000-0005-0000-0000-00005D080000}"/>
    <cellStyle name="Normal 10 2 2_NEPOOL Off Peak" xfId="4476" xr:uid="{00000000-0005-0000-0000-00005E080000}"/>
    <cellStyle name="Normal 10 2 20" xfId="255" xr:uid="{00000000-0005-0000-0000-00005F080000}"/>
    <cellStyle name="Normal 10 2 20 2" xfId="256" xr:uid="{00000000-0005-0000-0000-000060080000}"/>
    <cellStyle name="Normal 10 2 20_NEPOOL Off Peak" xfId="4477" xr:uid="{00000000-0005-0000-0000-000061080000}"/>
    <cellStyle name="Normal 10 2 21" xfId="257" xr:uid="{00000000-0005-0000-0000-000062080000}"/>
    <cellStyle name="Normal 10 2 21 2" xfId="258" xr:uid="{00000000-0005-0000-0000-000063080000}"/>
    <cellStyle name="Normal 10 2 21_NEPOOL Off Peak" xfId="4478" xr:uid="{00000000-0005-0000-0000-000064080000}"/>
    <cellStyle name="Normal 10 2 22" xfId="259" xr:uid="{00000000-0005-0000-0000-000065080000}"/>
    <cellStyle name="Normal 10 2 22 2" xfId="260" xr:uid="{00000000-0005-0000-0000-000066080000}"/>
    <cellStyle name="Normal 10 2 22_NEPOOL Off Peak" xfId="4479" xr:uid="{00000000-0005-0000-0000-000067080000}"/>
    <cellStyle name="Normal 10 2 23" xfId="261" xr:uid="{00000000-0005-0000-0000-000068080000}"/>
    <cellStyle name="Normal 10 2 23 2" xfId="262" xr:uid="{00000000-0005-0000-0000-000069080000}"/>
    <cellStyle name="Normal 10 2 23_NEPOOL Off Peak" xfId="4480" xr:uid="{00000000-0005-0000-0000-00006A080000}"/>
    <cellStyle name="Normal 10 2 24" xfId="263" xr:uid="{00000000-0005-0000-0000-00006B080000}"/>
    <cellStyle name="Normal 10 2 24 2" xfId="264" xr:uid="{00000000-0005-0000-0000-00006C080000}"/>
    <cellStyle name="Normal 10 2 24_NEPOOL Off Peak" xfId="4481" xr:uid="{00000000-0005-0000-0000-00006D080000}"/>
    <cellStyle name="Normal 10 2 25" xfId="265" xr:uid="{00000000-0005-0000-0000-00006E080000}"/>
    <cellStyle name="Normal 10 2 25 2" xfId="266" xr:uid="{00000000-0005-0000-0000-00006F080000}"/>
    <cellStyle name="Normal 10 2 25_NEPOOL Off Peak" xfId="4482" xr:uid="{00000000-0005-0000-0000-000070080000}"/>
    <cellStyle name="Normal 10 2 26" xfId="267" xr:uid="{00000000-0005-0000-0000-000071080000}"/>
    <cellStyle name="Normal 10 2 26 2" xfId="268" xr:uid="{00000000-0005-0000-0000-000072080000}"/>
    <cellStyle name="Normal 10 2 26_NEPOOL Off Peak" xfId="4483" xr:uid="{00000000-0005-0000-0000-000073080000}"/>
    <cellStyle name="Normal 10 2 27" xfId="269" xr:uid="{00000000-0005-0000-0000-000074080000}"/>
    <cellStyle name="Normal 10 2 27 2" xfId="270" xr:uid="{00000000-0005-0000-0000-000075080000}"/>
    <cellStyle name="Normal 10 2 27_NEPOOL Off Peak" xfId="4484" xr:uid="{00000000-0005-0000-0000-000076080000}"/>
    <cellStyle name="Normal 10 2 28" xfId="271" xr:uid="{00000000-0005-0000-0000-000077080000}"/>
    <cellStyle name="Normal 10 2 28 2" xfId="272" xr:uid="{00000000-0005-0000-0000-000078080000}"/>
    <cellStyle name="Normal 10 2 28_NEPOOL Off Peak" xfId="4485" xr:uid="{00000000-0005-0000-0000-000079080000}"/>
    <cellStyle name="Normal 10 2 29" xfId="273" xr:uid="{00000000-0005-0000-0000-00007A080000}"/>
    <cellStyle name="Normal 10 2 29 2" xfId="274" xr:uid="{00000000-0005-0000-0000-00007B080000}"/>
    <cellStyle name="Normal 10 2 29_NEPOOL Off Peak" xfId="4486" xr:uid="{00000000-0005-0000-0000-00007C080000}"/>
    <cellStyle name="Normal 10 2 3" xfId="275" xr:uid="{00000000-0005-0000-0000-00007D080000}"/>
    <cellStyle name="Normal 10 2 3 2" xfId="276" xr:uid="{00000000-0005-0000-0000-00007E080000}"/>
    <cellStyle name="Normal 10 2 3_NEPOOL Off Peak" xfId="4487" xr:uid="{00000000-0005-0000-0000-00007F080000}"/>
    <cellStyle name="Normal 10 2 30" xfId="277" xr:uid="{00000000-0005-0000-0000-000080080000}"/>
    <cellStyle name="Normal 10 2 30 2" xfId="6643" xr:uid="{00000000-0005-0000-0000-000081080000}"/>
    <cellStyle name="Normal 10 2 30 3" xfId="6328" xr:uid="{00000000-0005-0000-0000-000082080000}"/>
    <cellStyle name="Normal 10 2 30 4" xfId="3019" xr:uid="{00000000-0005-0000-0000-000083080000}"/>
    <cellStyle name="Normal 10 2 30_Output(m)" xfId="5531" xr:uid="{00000000-0005-0000-0000-000084080000}"/>
    <cellStyle name="Normal 10 2 31" xfId="278" xr:uid="{00000000-0005-0000-0000-000085080000}"/>
    <cellStyle name="Normal 10 2 31 2" xfId="5533" xr:uid="{00000000-0005-0000-0000-000086080000}"/>
    <cellStyle name="Normal 10 2 31 3" xfId="6644" xr:uid="{00000000-0005-0000-0000-000087080000}"/>
    <cellStyle name="Normal 10 2 31 4" xfId="3020" xr:uid="{00000000-0005-0000-0000-000088080000}"/>
    <cellStyle name="Normal 10 2 31_Output(m)" xfId="5532" xr:uid="{00000000-0005-0000-0000-000089080000}"/>
    <cellStyle name="Normal 10 2 32" xfId="3018" xr:uid="{00000000-0005-0000-0000-00008A080000}"/>
    <cellStyle name="Normal 10 2 33" xfId="2800" xr:uid="{00000000-0005-0000-0000-00008B080000}"/>
    <cellStyle name="Normal 10 2 34" xfId="7970" xr:uid="{00000000-0005-0000-0000-00008C080000}"/>
    <cellStyle name="Normal 10 2 35" xfId="2801" xr:uid="{00000000-0005-0000-0000-00008D080000}"/>
    <cellStyle name="Normal 10 2 36" xfId="7971" xr:uid="{00000000-0005-0000-0000-00008E080000}"/>
    <cellStyle name="Normal 10 2 37" xfId="3231" xr:uid="{00000000-0005-0000-0000-00008F080000}"/>
    <cellStyle name="Normal 10 2 38" xfId="7972" xr:uid="{00000000-0005-0000-0000-000090080000}"/>
    <cellStyle name="Normal 10 2 39" xfId="2803" xr:uid="{00000000-0005-0000-0000-000091080000}"/>
    <cellStyle name="Normal 10 2 4" xfId="279" xr:uid="{00000000-0005-0000-0000-000092080000}"/>
    <cellStyle name="Normal 10 2 4 2" xfId="280" xr:uid="{00000000-0005-0000-0000-000093080000}"/>
    <cellStyle name="Normal 10 2 4_NEPOOL Off Peak" xfId="4488" xr:uid="{00000000-0005-0000-0000-000094080000}"/>
    <cellStyle name="Normal 10 2 40" xfId="8040" xr:uid="{00000000-0005-0000-0000-000095080000}"/>
    <cellStyle name="Normal 10 2 41" xfId="8604" xr:uid="{00000000-0005-0000-0000-000096080000}"/>
    <cellStyle name="Normal 10 2 42" xfId="10580" xr:uid="{00000000-0005-0000-0000-000097080000}"/>
    <cellStyle name="Normal 10 2 43" xfId="10677" xr:uid="{00000000-0005-0000-0000-000098080000}"/>
    <cellStyle name="Normal 10 2 44" xfId="10698" xr:uid="{00000000-0005-0000-0000-000099080000}"/>
    <cellStyle name="Normal 10 2 45" xfId="12049" xr:uid="{00000000-0005-0000-0000-00009A080000}"/>
    <cellStyle name="Normal 10 2 46" xfId="10685" xr:uid="{00000000-0005-0000-0000-00009B080000}"/>
    <cellStyle name="Normal 10 2 5" xfId="281" xr:uid="{00000000-0005-0000-0000-00009C080000}"/>
    <cellStyle name="Normal 10 2 5 2" xfId="282" xr:uid="{00000000-0005-0000-0000-00009D080000}"/>
    <cellStyle name="Normal 10 2 5_NEPOOL Off Peak" xfId="4489" xr:uid="{00000000-0005-0000-0000-00009E080000}"/>
    <cellStyle name="Normal 10 2 6" xfId="283" xr:uid="{00000000-0005-0000-0000-00009F080000}"/>
    <cellStyle name="Normal 10 2 6 2" xfId="284" xr:uid="{00000000-0005-0000-0000-0000A0080000}"/>
    <cellStyle name="Normal 10 2 6_NEPOOL Off Peak" xfId="4490" xr:uid="{00000000-0005-0000-0000-0000A1080000}"/>
    <cellStyle name="Normal 10 2 7" xfId="285" xr:uid="{00000000-0005-0000-0000-0000A2080000}"/>
    <cellStyle name="Normal 10 2 7 2" xfId="286" xr:uid="{00000000-0005-0000-0000-0000A3080000}"/>
    <cellStyle name="Normal 10 2 7_NEPOOL Off Peak" xfId="4491" xr:uid="{00000000-0005-0000-0000-0000A4080000}"/>
    <cellStyle name="Normal 10 2 8" xfId="287" xr:uid="{00000000-0005-0000-0000-0000A5080000}"/>
    <cellStyle name="Normal 10 2 8 2" xfId="288" xr:uid="{00000000-0005-0000-0000-0000A6080000}"/>
    <cellStyle name="Normal 10 2 8_NEPOOL Off Peak" xfId="4492" xr:uid="{00000000-0005-0000-0000-0000A7080000}"/>
    <cellStyle name="Normal 10 2 9" xfId="289" xr:uid="{00000000-0005-0000-0000-0000A8080000}"/>
    <cellStyle name="Normal 10 2 9 2" xfId="290" xr:uid="{00000000-0005-0000-0000-0000A9080000}"/>
    <cellStyle name="Normal 10 2 9_NEPOOL Off Peak" xfId="4493" xr:uid="{00000000-0005-0000-0000-0000AA080000}"/>
    <cellStyle name="Normal 10 2_Average Energy Prices" xfId="4240" xr:uid="{00000000-0005-0000-0000-0000AB080000}"/>
    <cellStyle name="Normal 10 20" xfId="291" xr:uid="{00000000-0005-0000-0000-0000AC080000}"/>
    <cellStyle name="Normal 10 20 2" xfId="292" xr:uid="{00000000-0005-0000-0000-0000AD080000}"/>
    <cellStyle name="Normal 10 20_NEPOOL Off Peak" xfId="4494" xr:uid="{00000000-0005-0000-0000-0000AE080000}"/>
    <cellStyle name="Normal 10 21" xfId="293" xr:uid="{00000000-0005-0000-0000-0000AF080000}"/>
    <cellStyle name="Normal 10 21 2" xfId="294" xr:uid="{00000000-0005-0000-0000-0000B0080000}"/>
    <cellStyle name="Normal 10 21_NEPOOL Off Peak" xfId="4495" xr:uid="{00000000-0005-0000-0000-0000B1080000}"/>
    <cellStyle name="Normal 10 22" xfId="295" xr:uid="{00000000-0005-0000-0000-0000B2080000}"/>
    <cellStyle name="Normal 10 22 2" xfId="296" xr:uid="{00000000-0005-0000-0000-0000B3080000}"/>
    <cellStyle name="Normal 10 22_NEPOOL Off Peak" xfId="4496" xr:uid="{00000000-0005-0000-0000-0000B4080000}"/>
    <cellStyle name="Normal 10 23" xfId="297" xr:uid="{00000000-0005-0000-0000-0000B5080000}"/>
    <cellStyle name="Normal 10 23 2" xfId="298" xr:uid="{00000000-0005-0000-0000-0000B6080000}"/>
    <cellStyle name="Normal 10 23_NEPOOL Off Peak" xfId="4497" xr:uid="{00000000-0005-0000-0000-0000B7080000}"/>
    <cellStyle name="Normal 10 24" xfId="299" xr:uid="{00000000-0005-0000-0000-0000B8080000}"/>
    <cellStyle name="Normal 10 24 2" xfId="300" xr:uid="{00000000-0005-0000-0000-0000B9080000}"/>
    <cellStyle name="Normal 10 24_NEPOOL Off Peak" xfId="4498" xr:uid="{00000000-0005-0000-0000-0000BA080000}"/>
    <cellStyle name="Normal 10 25" xfId="301" xr:uid="{00000000-0005-0000-0000-0000BB080000}"/>
    <cellStyle name="Normal 10 25 2" xfId="302" xr:uid="{00000000-0005-0000-0000-0000BC080000}"/>
    <cellStyle name="Normal 10 25_NEPOOL Off Peak" xfId="4499" xr:uid="{00000000-0005-0000-0000-0000BD080000}"/>
    <cellStyle name="Normal 10 26" xfId="303" xr:uid="{00000000-0005-0000-0000-0000BE080000}"/>
    <cellStyle name="Normal 10 26 2" xfId="304" xr:uid="{00000000-0005-0000-0000-0000BF080000}"/>
    <cellStyle name="Normal 10 26_NEPOOL Off Peak" xfId="4500" xr:uid="{00000000-0005-0000-0000-0000C0080000}"/>
    <cellStyle name="Normal 10 27" xfId="305" xr:uid="{00000000-0005-0000-0000-0000C1080000}"/>
    <cellStyle name="Normal 10 27 2" xfId="306" xr:uid="{00000000-0005-0000-0000-0000C2080000}"/>
    <cellStyle name="Normal 10 27_NEPOOL Off Peak" xfId="4501" xr:uid="{00000000-0005-0000-0000-0000C3080000}"/>
    <cellStyle name="Normal 10 28" xfId="307" xr:uid="{00000000-0005-0000-0000-0000C4080000}"/>
    <cellStyle name="Normal 10 28 2" xfId="308" xr:uid="{00000000-0005-0000-0000-0000C5080000}"/>
    <cellStyle name="Normal 10 28_NEPOOL Off Peak" xfId="4502" xr:uid="{00000000-0005-0000-0000-0000C6080000}"/>
    <cellStyle name="Normal 10 29" xfId="309" xr:uid="{00000000-0005-0000-0000-0000C7080000}"/>
    <cellStyle name="Normal 10 29 2" xfId="310" xr:uid="{00000000-0005-0000-0000-0000C8080000}"/>
    <cellStyle name="Normal 10 29_NEPOOL Off Peak" xfId="4503" xr:uid="{00000000-0005-0000-0000-0000C9080000}"/>
    <cellStyle name="Normal 10 3" xfId="311" xr:uid="{00000000-0005-0000-0000-0000CA080000}"/>
    <cellStyle name="Normal 10 3 2" xfId="312" xr:uid="{00000000-0005-0000-0000-0000CB080000}"/>
    <cellStyle name="Normal 10 3 2 2" xfId="5534" xr:uid="{00000000-0005-0000-0000-0000CC080000}"/>
    <cellStyle name="Normal 10 3 3" xfId="5535" xr:uid="{00000000-0005-0000-0000-0000CD080000}"/>
    <cellStyle name="Normal 10 3_Sheet1" xfId="5536" xr:uid="{00000000-0005-0000-0000-0000CE080000}"/>
    <cellStyle name="Normal 10 30" xfId="313" xr:uid="{00000000-0005-0000-0000-0000CF080000}"/>
    <cellStyle name="Normal 10 30 2" xfId="314" xr:uid="{00000000-0005-0000-0000-0000D0080000}"/>
    <cellStyle name="Normal 10 30_NEPOOL Off Peak" xfId="4504" xr:uid="{00000000-0005-0000-0000-0000D1080000}"/>
    <cellStyle name="Normal 10 31" xfId="315" xr:uid="{00000000-0005-0000-0000-0000D2080000}"/>
    <cellStyle name="Normal 10 31 2" xfId="316" xr:uid="{00000000-0005-0000-0000-0000D3080000}"/>
    <cellStyle name="Normal 10 31_NEPOOL Off Peak" xfId="4505" xr:uid="{00000000-0005-0000-0000-0000D4080000}"/>
    <cellStyle name="Normal 10 32" xfId="317" xr:uid="{00000000-0005-0000-0000-0000D5080000}"/>
    <cellStyle name="Normal 10 32 2" xfId="318" xr:uid="{00000000-0005-0000-0000-0000D6080000}"/>
    <cellStyle name="Normal 10 32_NEPOOL Off Peak" xfId="4506" xr:uid="{00000000-0005-0000-0000-0000D7080000}"/>
    <cellStyle name="Normal 10 33" xfId="319" xr:uid="{00000000-0005-0000-0000-0000D8080000}"/>
    <cellStyle name="Normal 10 33 2" xfId="320" xr:uid="{00000000-0005-0000-0000-0000D9080000}"/>
    <cellStyle name="Normal 10 33_NEPOOL Off Peak" xfId="4507" xr:uid="{00000000-0005-0000-0000-0000DA080000}"/>
    <cellStyle name="Normal 10 34" xfId="321" xr:uid="{00000000-0005-0000-0000-0000DB080000}"/>
    <cellStyle name="Normal 10 34 2" xfId="322" xr:uid="{00000000-0005-0000-0000-0000DC080000}"/>
    <cellStyle name="Normal 10 34_NEPOOL Off Peak" xfId="4508" xr:uid="{00000000-0005-0000-0000-0000DD080000}"/>
    <cellStyle name="Normal 10 35" xfId="323" xr:uid="{00000000-0005-0000-0000-0000DE080000}"/>
    <cellStyle name="Normal 10 35 2" xfId="324" xr:uid="{00000000-0005-0000-0000-0000DF080000}"/>
    <cellStyle name="Normal 10 35_NEPOOL Off Peak" xfId="4509" xr:uid="{00000000-0005-0000-0000-0000E0080000}"/>
    <cellStyle name="Normal 10 36" xfId="325" xr:uid="{00000000-0005-0000-0000-0000E1080000}"/>
    <cellStyle name="Normal 10 36 10" xfId="8054" xr:uid="{00000000-0005-0000-0000-0000E2080000}"/>
    <cellStyle name="Normal 10 36 11" xfId="10681" xr:uid="{00000000-0005-0000-0000-0000E3080000}"/>
    <cellStyle name="Normal 10 36 2" xfId="5207" xr:uid="{00000000-0005-0000-0000-0000E4080000}"/>
    <cellStyle name="Normal 10 36 2 2" xfId="5318" xr:uid="{00000000-0005-0000-0000-0000E5080000}"/>
    <cellStyle name="Normal 10 36 2 2 2" xfId="7057" xr:uid="{00000000-0005-0000-0000-0000E6080000}"/>
    <cellStyle name="Normal 10 36 2 2 2 2" xfId="7769" xr:uid="{00000000-0005-0000-0000-0000E7080000}"/>
    <cellStyle name="Normal 10 36 2 2 2 2 2" xfId="10219" xr:uid="{00000000-0005-0000-0000-0000E8080000}"/>
    <cellStyle name="Normal 10 36 2 2 2 2 3" xfId="11842" xr:uid="{00000000-0005-0000-0000-0000E9080000}"/>
    <cellStyle name="Normal 10 36 2 2 2 3" xfId="9543" xr:uid="{00000000-0005-0000-0000-0000EA080000}"/>
    <cellStyle name="Normal 10 36 2 2 2 4" xfId="11215" xr:uid="{00000000-0005-0000-0000-0000EB080000}"/>
    <cellStyle name="Normal 10 36 2 2 3" xfId="7498" xr:uid="{00000000-0005-0000-0000-0000EC080000}"/>
    <cellStyle name="Normal 10 36 2 2 3 2" xfId="9948" xr:uid="{00000000-0005-0000-0000-0000ED080000}"/>
    <cellStyle name="Normal 10 36 2 2 3 3" xfId="11571" xr:uid="{00000000-0005-0000-0000-0000EE080000}"/>
    <cellStyle name="Normal 10 36 2 2 4" xfId="8888" xr:uid="{00000000-0005-0000-0000-0000EF080000}"/>
    <cellStyle name="Normal 10 36 2 2 5" xfId="10896" xr:uid="{00000000-0005-0000-0000-0000F0080000}"/>
    <cellStyle name="Normal 10 36 2 3" xfId="5406" xr:uid="{00000000-0005-0000-0000-0000F1080000}"/>
    <cellStyle name="Normal 10 36 2 3 2" xfId="7144" xr:uid="{00000000-0005-0000-0000-0000F2080000}"/>
    <cellStyle name="Normal 10 36 2 3 2 2" xfId="7856" xr:uid="{00000000-0005-0000-0000-0000F3080000}"/>
    <cellStyle name="Normal 10 36 2 3 2 2 2" xfId="10306" xr:uid="{00000000-0005-0000-0000-0000F4080000}"/>
    <cellStyle name="Normal 10 36 2 3 2 2 3" xfId="11929" xr:uid="{00000000-0005-0000-0000-0000F5080000}"/>
    <cellStyle name="Normal 10 36 2 3 2 3" xfId="9630" xr:uid="{00000000-0005-0000-0000-0000F6080000}"/>
    <cellStyle name="Normal 10 36 2 3 2 4" xfId="11302" xr:uid="{00000000-0005-0000-0000-0000F7080000}"/>
    <cellStyle name="Normal 10 36 2 3 3" xfId="7585" xr:uid="{00000000-0005-0000-0000-0000F8080000}"/>
    <cellStyle name="Normal 10 36 2 3 3 2" xfId="10035" xr:uid="{00000000-0005-0000-0000-0000F9080000}"/>
    <cellStyle name="Normal 10 36 2 3 3 3" xfId="11658" xr:uid="{00000000-0005-0000-0000-0000FA080000}"/>
    <cellStyle name="Normal 10 36 2 3 4" xfId="8975" xr:uid="{00000000-0005-0000-0000-0000FB080000}"/>
    <cellStyle name="Normal 10 36 2 3 5" xfId="10983" xr:uid="{00000000-0005-0000-0000-0000FC080000}"/>
    <cellStyle name="Normal 10 36 2 4" xfId="6961" xr:uid="{00000000-0005-0000-0000-0000FD080000}"/>
    <cellStyle name="Normal 10 36 2 4 2" xfId="7681" xr:uid="{00000000-0005-0000-0000-0000FE080000}"/>
    <cellStyle name="Normal 10 36 2 4 2 2" xfId="10131" xr:uid="{00000000-0005-0000-0000-0000FF080000}"/>
    <cellStyle name="Normal 10 36 2 4 2 3" xfId="11754" xr:uid="{00000000-0005-0000-0000-000000090000}"/>
    <cellStyle name="Normal 10 36 2 4 3" xfId="9449" xr:uid="{00000000-0005-0000-0000-000001090000}"/>
    <cellStyle name="Normal 10 36 2 4 4" xfId="11127" xr:uid="{00000000-0005-0000-0000-000002090000}"/>
    <cellStyle name="Normal 10 36 2 5" xfId="7300" xr:uid="{00000000-0005-0000-0000-000003090000}"/>
    <cellStyle name="Normal 10 36 2 5 2" xfId="7945" xr:uid="{00000000-0005-0000-0000-000004090000}"/>
    <cellStyle name="Normal 10 36 2 5 2 2" xfId="10395" xr:uid="{00000000-0005-0000-0000-000005090000}"/>
    <cellStyle name="Normal 10 36 2 5 2 3" xfId="12018" xr:uid="{00000000-0005-0000-0000-000006090000}"/>
    <cellStyle name="Normal 10 36 2 5 3" xfId="9764" xr:uid="{00000000-0005-0000-0000-000007090000}"/>
    <cellStyle name="Normal 10 36 2 5 4" xfId="11393" xr:uid="{00000000-0005-0000-0000-000008090000}"/>
    <cellStyle name="Normal 10 36 2 6" xfId="7410" xr:uid="{00000000-0005-0000-0000-000009090000}"/>
    <cellStyle name="Normal 10 36 2 6 2" xfId="9860" xr:uid="{00000000-0005-0000-0000-00000A090000}"/>
    <cellStyle name="Normal 10 36 2 6 3" xfId="11483" xr:uid="{00000000-0005-0000-0000-00000B090000}"/>
    <cellStyle name="Normal 10 36 2 7" xfId="8797" xr:uid="{00000000-0005-0000-0000-00000C090000}"/>
    <cellStyle name="Normal 10 36 2 8" xfId="10808" xr:uid="{00000000-0005-0000-0000-00000D090000}"/>
    <cellStyle name="Normal 10 36 3" xfId="5271" xr:uid="{00000000-0005-0000-0000-00000E090000}"/>
    <cellStyle name="Normal 10 36 3 2" xfId="7012" xr:uid="{00000000-0005-0000-0000-00000F090000}"/>
    <cellStyle name="Normal 10 36 3 2 2" xfId="7725" xr:uid="{00000000-0005-0000-0000-000010090000}"/>
    <cellStyle name="Normal 10 36 3 2 2 2" xfId="10175" xr:uid="{00000000-0005-0000-0000-000011090000}"/>
    <cellStyle name="Normal 10 36 3 2 2 3" xfId="11798" xr:uid="{00000000-0005-0000-0000-000012090000}"/>
    <cellStyle name="Normal 10 36 3 2 3" xfId="9498" xr:uid="{00000000-0005-0000-0000-000013090000}"/>
    <cellStyle name="Normal 10 36 3 2 4" xfId="11171" xr:uid="{00000000-0005-0000-0000-000014090000}"/>
    <cellStyle name="Normal 10 36 3 3" xfId="7454" xr:uid="{00000000-0005-0000-0000-000015090000}"/>
    <cellStyle name="Normal 10 36 3 3 2" xfId="9904" xr:uid="{00000000-0005-0000-0000-000016090000}"/>
    <cellStyle name="Normal 10 36 3 3 3" xfId="11527" xr:uid="{00000000-0005-0000-0000-000017090000}"/>
    <cellStyle name="Normal 10 36 3 4" xfId="8843" xr:uid="{00000000-0005-0000-0000-000018090000}"/>
    <cellStyle name="Normal 10 36 3 5" xfId="10852" xr:uid="{00000000-0005-0000-0000-000019090000}"/>
    <cellStyle name="Normal 10 36 4" xfId="5364" xr:uid="{00000000-0005-0000-0000-00001A090000}"/>
    <cellStyle name="Normal 10 36 4 2" xfId="7102" xr:uid="{00000000-0005-0000-0000-00001B090000}"/>
    <cellStyle name="Normal 10 36 4 2 2" xfId="7814" xr:uid="{00000000-0005-0000-0000-00001C090000}"/>
    <cellStyle name="Normal 10 36 4 2 2 2" xfId="10264" xr:uid="{00000000-0005-0000-0000-00001D090000}"/>
    <cellStyle name="Normal 10 36 4 2 2 3" xfId="11887" xr:uid="{00000000-0005-0000-0000-00001E090000}"/>
    <cellStyle name="Normal 10 36 4 2 3" xfId="9588" xr:uid="{00000000-0005-0000-0000-00001F090000}"/>
    <cellStyle name="Normal 10 36 4 2 4" xfId="11260" xr:uid="{00000000-0005-0000-0000-000020090000}"/>
    <cellStyle name="Normal 10 36 4 3" xfId="7543" xr:uid="{00000000-0005-0000-0000-000021090000}"/>
    <cellStyle name="Normal 10 36 4 3 2" xfId="9993" xr:uid="{00000000-0005-0000-0000-000022090000}"/>
    <cellStyle name="Normal 10 36 4 3 3" xfId="11616" xr:uid="{00000000-0005-0000-0000-000023090000}"/>
    <cellStyle name="Normal 10 36 4 4" xfId="8933" xr:uid="{00000000-0005-0000-0000-000024090000}"/>
    <cellStyle name="Normal 10 36 4 5" xfId="10941" xr:uid="{00000000-0005-0000-0000-000025090000}"/>
    <cellStyle name="Normal 10 36 5" xfId="6645" xr:uid="{00000000-0005-0000-0000-000026090000}"/>
    <cellStyle name="Normal 10 36 5 2" xfId="7635" xr:uid="{00000000-0005-0000-0000-000027090000}"/>
    <cellStyle name="Normal 10 36 5 2 2" xfId="10085" xr:uid="{00000000-0005-0000-0000-000028090000}"/>
    <cellStyle name="Normal 10 36 5 2 3" xfId="11708" xr:uid="{00000000-0005-0000-0000-000029090000}"/>
    <cellStyle name="Normal 10 36 5 3" xfId="9285" xr:uid="{00000000-0005-0000-0000-00002A090000}"/>
    <cellStyle name="Normal 10 36 5 4" xfId="11052" xr:uid="{00000000-0005-0000-0000-00002B090000}"/>
    <cellStyle name="Normal 10 36 6" xfId="6329" xr:uid="{00000000-0005-0000-0000-00002C090000}"/>
    <cellStyle name="Normal 10 36 7" xfId="7245" xr:uid="{00000000-0005-0000-0000-00002D090000}"/>
    <cellStyle name="Normal 10 36 7 2" xfId="7902" xr:uid="{00000000-0005-0000-0000-00002E090000}"/>
    <cellStyle name="Normal 10 36 7 2 2" xfId="10352" xr:uid="{00000000-0005-0000-0000-00002F090000}"/>
    <cellStyle name="Normal 10 36 7 2 3" xfId="11975" xr:uid="{00000000-0005-0000-0000-000030090000}"/>
    <cellStyle name="Normal 10 36 7 3" xfId="9714" xr:uid="{00000000-0005-0000-0000-000031090000}"/>
    <cellStyle name="Normal 10 36 7 4" xfId="11350" xr:uid="{00000000-0005-0000-0000-000032090000}"/>
    <cellStyle name="Normal 10 36 8" xfId="7365" xr:uid="{00000000-0005-0000-0000-000033090000}"/>
    <cellStyle name="Normal 10 36 8 2" xfId="9816" xr:uid="{00000000-0005-0000-0000-000034090000}"/>
    <cellStyle name="Normal 10 36 8 3" xfId="11442" xr:uid="{00000000-0005-0000-0000-000035090000}"/>
    <cellStyle name="Normal 10 36 9" xfId="3021" xr:uid="{00000000-0005-0000-0000-000036090000}"/>
    <cellStyle name="Normal 10 36 9 2" xfId="8469" xr:uid="{00000000-0005-0000-0000-000037090000}"/>
    <cellStyle name="Normal 10 36 9 3" xfId="10723" xr:uid="{00000000-0005-0000-0000-000038090000}"/>
    <cellStyle name="Normal 10 36_Output(m)" xfId="5537" xr:uid="{00000000-0005-0000-0000-000039090000}"/>
    <cellStyle name="Normal 10 37" xfId="3017" xr:uid="{00000000-0005-0000-0000-00003A090000}"/>
    <cellStyle name="Normal 10 38" xfId="4027" xr:uid="{00000000-0005-0000-0000-00003B090000}"/>
    <cellStyle name="Normal 10 39" xfId="4161" xr:uid="{00000000-0005-0000-0000-00003C090000}"/>
    <cellStyle name="Normal 10 4" xfId="326" xr:uid="{00000000-0005-0000-0000-00003D090000}"/>
    <cellStyle name="Normal 10 4 2" xfId="327" xr:uid="{00000000-0005-0000-0000-00003E090000}"/>
    <cellStyle name="Normal 10 4 2 2" xfId="5538" xr:uid="{00000000-0005-0000-0000-00003F090000}"/>
    <cellStyle name="Normal 10 4 3" xfId="5539" xr:uid="{00000000-0005-0000-0000-000040090000}"/>
    <cellStyle name="Normal 10 4_Sheet1" xfId="5540" xr:uid="{00000000-0005-0000-0000-000041090000}"/>
    <cellStyle name="Normal 10 40" xfId="4149" xr:uid="{00000000-0005-0000-0000-000042090000}"/>
    <cellStyle name="Normal 10 41" xfId="4143" xr:uid="{00000000-0005-0000-0000-000043090000}"/>
    <cellStyle name="Normal 10 5" xfId="328" xr:uid="{00000000-0005-0000-0000-000044090000}"/>
    <cellStyle name="Normal 10 5 2" xfId="329" xr:uid="{00000000-0005-0000-0000-000045090000}"/>
    <cellStyle name="Normal 10 5 2 2" xfId="5541" xr:uid="{00000000-0005-0000-0000-000046090000}"/>
    <cellStyle name="Normal 10 5 3" xfId="5542" xr:uid="{00000000-0005-0000-0000-000047090000}"/>
    <cellStyle name="Normal 10 5_Sheet1" xfId="5543" xr:uid="{00000000-0005-0000-0000-000048090000}"/>
    <cellStyle name="Normal 10 6" xfId="330" xr:uid="{00000000-0005-0000-0000-000049090000}"/>
    <cellStyle name="Normal 10 6 2" xfId="331" xr:uid="{00000000-0005-0000-0000-00004A090000}"/>
    <cellStyle name="Normal 10 6 2 2" xfId="5544" xr:uid="{00000000-0005-0000-0000-00004B090000}"/>
    <cellStyle name="Normal 10 6 3" xfId="5545" xr:uid="{00000000-0005-0000-0000-00004C090000}"/>
    <cellStyle name="Normal 10 6_Sheet1" xfId="5546" xr:uid="{00000000-0005-0000-0000-00004D090000}"/>
    <cellStyle name="Normal 10 7" xfId="332" xr:uid="{00000000-0005-0000-0000-00004E090000}"/>
    <cellStyle name="Normal 10 7 2" xfId="333" xr:uid="{00000000-0005-0000-0000-00004F090000}"/>
    <cellStyle name="Normal 10 7 2 2" xfId="5547" xr:uid="{00000000-0005-0000-0000-000050090000}"/>
    <cellStyle name="Normal 10 7 3" xfId="5548" xr:uid="{00000000-0005-0000-0000-000051090000}"/>
    <cellStyle name="Normal 10 7_Sheet1" xfId="5549" xr:uid="{00000000-0005-0000-0000-000052090000}"/>
    <cellStyle name="Normal 10 8" xfId="334" xr:uid="{00000000-0005-0000-0000-000053090000}"/>
    <cellStyle name="Normal 10 8 2" xfId="335" xr:uid="{00000000-0005-0000-0000-000054090000}"/>
    <cellStyle name="Normal 10 8_NEPOOL Off Peak" xfId="4510" xr:uid="{00000000-0005-0000-0000-000055090000}"/>
    <cellStyle name="Normal 10 9" xfId="336" xr:uid="{00000000-0005-0000-0000-000056090000}"/>
    <cellStyle name="Normal 10 9 2" xfId="337" xr:uid="{00000000-0005-0000-0000-000057090000}"/>
    <cellStyle name="Normal 10 9_NEPOOL Off Peak" xfId="4511" xr:uid="{00000000-0005-0000-0000-000058090000}"/>
    <cellStyle name="Normal 10_Fuel Cost" xfId="3790" xr:uid="{00000000-0005-0000-0000-000059090000}"/>
    <cellStyle name="Normal 100" xfId="338" xr:uid="{00000000-0005-0000-0000-00005A090000}"/>
    <cellStyle name="Normal 100 2" xfId="339" xr:uid="{00000000-0005-0000-0000-00005B090000}"/>
    <cellStyle name="Normal 100 3" xfId="3023" xr:uid="{00000000-0005-0000-0000-00005C090000}"/>
    <cellStyle name="Normal 100_Fuel Cost" xfId="3791" xr:uid="{00000000-0005-0000-0000-00005D090000}"/>
    <cellStyle name="Normal 101" xfId="340" xr:uid="{00000000-0005-0000-0000-00005E090000}"/>
    <cellStyle name="Normal 101 10" xfId="5223" xr:uid="{00000000-0005-0000-0000-00005F090000}"/>
    <cellStyle name="Normal 101 2" xfId="341" xr:uid="{00000000-0005-0000-0000-000060090000}"/>
    <cellStyle name="Normal 101 2 2" xfId="342" xr:uid="{00000000-0005-0000-0000-000061090000}"/>
    <cellStyle name="Normal 101 2_Data Input" xfId="4377" xr:uid="{00000000-0005-0000-0000-000062090000}"/>
    <cellStyle name="Normal 101 3" xfId="3025" xr:uid="{00000000-0005-0000-0000-000063090000}"/>
    <cellStyle name="Normal 101 4" xfId="3024" xr:uid="{00000000-0005-0000-0000-000064090000}"/>
    <cellStyle name="Normal 101 4 2" xfId="5208" xr:uid="{00000000-0005-0000-0000-000065090000}"/>
    <cellStyle name="Normal 101 4 2 2" xfId="5319" xr:uid="{00000000-0005-0000-0000-000066090000}"/>
    <cellStyle name="Normal 101 4 2 2 2" xfId="7058" xr:uid="{00000000-0005-0000-0000-000067090000}"/>
    <cellStyle name="Normal 101 4 2 2 2 2" xfId="7770" xr:uid="{00000000-0005-0000-0000-000068090000}"/>
    <cellStyle name="Normal 101 4 2 2 2 2 2" xfId="10220" xr:uid="{00000000-0005-0000-0000-000069090000}"/>
    <cellStyle name="Normal 101 4 2 2 2 2 3" xfId="11843" xr:uid="{00000000-0005-0000-0000-00006A090000}"/>
    <cellStyle name="Normal 101 4 2 2 2 3" xfId="9544" xr:uid="{00000000-0005-0000-0000-00006B090000}"/>
    <cellStyle name="Normal 101 4 2 2 2 4" xfId="11216" xr:uid="{00000000-0005-0000-0000-00006C090000}"/>
    <cellStyle name="Normal 101 4 2 2 3" xfId="7499" xr:uid="{00000000-0005-0000-0000-00006D090000}"/>
    <cellStyle name="Normal 101 4 2 2 3 2" xfId="9949" xr:uid="{00000000-0005-0000-0000-00006E090000}"/>
    <cellStyle name="Normal 101 4 2 2 3 3" xfId="11572" xr:uid="{00000000-0005-0000-0000-00006F090000}"/>
    <cellStyle name="Normal 101 4 2 2 4" xfId="8889" xr:uid="{00000000-0005-0000-0000-000070090000}"/>
    <cellStyle name="Normal 101 4 2 2 5" xfId="10897" xr:uid="{00000000-0005-0000-0000-000071090000}"/>
    <cellStyle name="Normal 101 4 2 3" xfId="5407" xr:uid="{00000000-0005-0000-0000-000072090000}"/>
    <cellStyle name="Normal 101 4 2 3 2" xfId="7145" xr:uid="{00000000-0005-0000-0000-000073090000}"/>
    <cellStyle name="Normal 101 4 2 3 2 2" xfId="7857" xr:uid="{00000000-0005-0000-0000-000074090000}"/>
    <cellStyle name="Normal 101 4 2 3 2 2 2" xfId="10307" xr:uid="{00000000-0005-0000-0000-000075090000}"/>
    <cellStyle name="Normal 101 4 2 3 2 2 3" xfId="11930" xr:uid="{00000000-0005-0000-0000-000076090000}"/>
    <cellStyle name="Normal 101 4 2 3 2 3" xfId="9631" xr:uid="{00000000-0005-0000-0000-000077090000}"/>
    <cellStyle name="Normal 101 4 2 3 2 4" xfId="11303" xr:uid="{00000000-0005-0000-0000-000078090000}"/>
    <cellStyle name="Normal 101 4 2 3 3" xfId="7586" xr:uid="{00000000-0005-0000-0000-000079090000}"/>
    <cellStyle name="Normal 101 4 2 3 3 2" xfId="10036" xr:uid="{00000000-0005-0000-0000-00007A090000}"/>
    <cellStyle name="Normal 101 4 2 3 3 3" xfId="11659" xr:uid="{00000000-0005-0000-0000-00007B090000}"/>
    <cellStyle name="Normal 101 4 2 3 4" xfId="8976" xr:uid="{00000000-0005-0000-0000-00007C090000}"/>
    <cellStyle name="Normal 101 4 2 3 5" xfId="10984" xr:uid="{00000000-0005-0000-0000-00007D090000}"/>
    <cellStyle name="Normal 101 4 2 4" xfId="6962" xr:uid="{00000000-0005-0000-0000-00007E090000}"/>
    <cellStyle name="Normal 101 4 2 4 2" xfId="7682" xr:uid="{00000000-0005-0000-0000-00007F090000}"/>
    <cellStyle name="Normal 101 4 2 4 2 2" xfId="10132" xr:uid="{00000000-0005-0000-0000-000080090000}"/>
    <cellStyle name="Normal 101 4 2 4 2 3" xfId="11755" xr:uid="{00000000-0005-0000-0000-000081090000}"/>
    <cellStyle name="Normal 101 4 2 4 3" xfId="9450" xr:uid="{00000000-0005-0000-0000-000082090000}"/>
    <cellStyle name="Normal 101 4 2 4 4" xfId="11128" xr:uid="{00000000-0005-0000-0000-000083090000}"/>
    <cellStyle name="Normal 101 4 2 5" xfId="7301" xr:uid="{00000000-0005-0000-0000-000084090000}"/>
    <cellStyle name="Normal 101 4 2 5 2" xfId="7946" xr:uid="{00000000-0005-0000-0000-000085090000}"/>
    <cellStyle name="Normal 101 4 2 5 2 2" xfId="10396" xr:uid="{00000000-0005-0000-0000-000086090000}"/>
    <cellStyle name="Normal 101 4 2 5 2 3" xfId="12019" xr:uid="{00000000-0005-0000-0000-000087090000}"/>
    <cellStyle name="Normal 101 4 2 5 3" xfId="9765" xr:uid="{00000000-0005-0000-0000-000088090000}"/>
    <cellStyle name="Normal 101 4 2 5 4" xfId="11394" xr:uid="{00000000-0005-0000-0000-000089090000}"/>
    <cellStyle name="Normal 101 4 2 6" xfId="7411" xr:uid="{00000000-0005-0000-0000-00008A090000}"/>
    <cellStyle name="Normal 101 4 2 6 2" xfId="9861" xr:uid="{00000000-0005-0000-0000-00008B090000}"/>
    <cellStyle name="Normal 101 4 2 6 3" xfId="11484" xr:uid="{00000000-0005-0000-0000-00008C090000}"/>
    <cellStyle name="Normal 101 4 2 7" xfId="8798" xr:uid="{00000000-0005-0000-0000-00008D090000}"/>
    <cellStyle name="Normal 101 4 2 8" xfId="10809" xr:uid="{00000000-0005-0000-0000-00008E090000}"/>
    <cellStyle name="Normal 101 4 3" xfId="5272" xr:uid="{00000000-0005-0000-0000-00008F090000}"/>
    <cellStyle name="Normal 101 4 3 2" xfId="7013" xr:uid="{00000000-0005-0000-0000-000090090000}"/>
    <cellStyle name="Normal 101 4 3 2 2" xfId="7726" xr:uid="{00000000-0005-0000-0000-000091090000}"/>
    <cellStyle name="Normal 101 4 3 2 2 2" xfId="10176" xr:uid="{00000000-0005-0000-0000-000092090000}"/>
    <cellStyle name="Normal 101 4 3 2 2 3" xfId="11799" xr:uid="{00000000-0005-0000-0000-000093090000}"/>
    <cellStyle name="Normal 101 4 3 2 3" xfId="9499" xr:uid="{00000000-0005-0000-0000-000094090000}"/>
    <cellStyle name="Normal 101 4 3 2 4" xfId="11172" xr:uid="{00000000-0005-0000-0000-000095090000}"/>
    <cellStyle name="Normal 101 4 3 3" xfId="7455" xr:uid="{00000000-0005-0000-0000-000096090000}"/>
    <cellStyle name="Normal 101 4 3 3 2" xfId="9905" xr:uid="{00000000-0005-0000-0000-000097090000}"/>
    <cellStyle name="Normal 101 4 3 3 3" xfId="11528" xr:uid="{00000000-0005-0000-0000-000098090000}"/>
    <cellStyle name="Normal 101 4 3 4" xfId="8844" xr:uid="{00000000-0005-0000-0000-000099090000}"/>
    <cellStyle name="Normal 101 4 3 5" xfId="10853" xr:uid="{00000000-0005-0000-0000-00009A090000}"/>
    <cellStyle name="Normal 101 4 4" xfId="5365" xr:uid="{00000000-0005-0000-0000-00009B090000}"/>
    <cellStyle name="Normal 101 4 4 2" xfId="7103" xr:uid="{00000000-0005-0000-0000-00009C090000}"/>
    <cellStyle name="Normal 101 4 4 2 2" xfId="7815" xr:uid="{00000000-0005-0000-0000-00009D090000}"/>
    <cellStyle name="Normal 101 4 4 2 2 2" xfId="10265" xr:uid="{00000000-0005-0000-0000-00009E090000}"/>
    <cellStyle name="Normal 101 4 4 2 2 3" xfId="11888" xr:uid="{00000000-0005-0000-0000-00009F090000}"/>
    <cellStyle name="Normal 101 4 4 2 3" xfId="9589" xr:uid="{00000000-0005-0000-0000-0000A0090000}"/>
    <cellStyle name="Normal 101 4 4 2 4" xfId="11261" xr:uid="{00000000-0005-0000-0000-0000A1090000}"/>
    <cellStyle name="Normal 101 4 4 3" xfId="7544" xr:uid="{00000000-0005-0000-0000-0000A2090000}"/>
    <cellStyle name="Normal 101 4 4 3 2" xfId="9994" xr:uid="{00000000-0005-0000-0000-0000A3090000}"/>
    <cellStyle name="Normal 101 4 4 3 3" xfId="11617" xr:uid="{00000000-0005-0000-0000-0000A4090000}"/>
    <cellStyle name="Normal 101 4 4 4" xfId="8934" xr:uid="{00000000-0005-0000-0000-0000A5090000}"/>
    <cellStyle name="Normal 101 4 4 5" xfId="10942" xr:uid="{00000000-0005-0000-0000-0000A6090000}"/>
    <cellStyle name="Normal 101 4 5" xfId="6646" xr:uid="{00000000-0005-0000-0000-0000A7090000}"/>
    <cellStyle name="Normal 101 4 5 2" xfId="7636" xr:uid="{00000000-0005-0000-0000-0000A8090000}"/>
    <cellStyle name="Normal 101 4 5 2 2" xfId="10086" xr:uid="{00000000-0005-0000-0000-0000A9090000}"/>
    <cellStyle name="Normal 101 4 5 2 3" xfId="11709" xr:uid="{00000000-0005-0000-0000-0000AA090000}"/>
    <cellStyle name="Normal 101 4 5 3" xfId="9286" xr:uid="{00000000-0005-0000-0000-0000AB090000}"/>
    <cellStyle name="Normal 101 4 5 4" xfId="11053" xr:uid="{00000000-0005-0000-0000-0000AC090000}"/>
    <cellStyle name="Normal 101 4 6" xfId="7246" xr:uid="{00000000-0005-0000-0000-0000AD090000}"/>
    <cellStyle name="Normal 101 4 6 2" xfId="7903" xr:uid="{00000000-0005-0000-0000-0000AE090000}"/>
    <cellStyle name="Normal 101 4 6 2 2" xfId="10353" xr:uid="{00000000-0005-0000-0000-0000AF090000}"/>
    <cellStyle name="Normal 101 4 6 2 3" xfId="11976" xr:uid="{00000000-0005-0000-0000-0000B0090000}"/>
    <cellStyle name="Normal 101 4 6 3" xfId="9715" xr:uid="{00000000-0005-0000-0000-0000B1090000}"/>
    <cellStyle name="Normal 101 4 6 4" xfId="11351" xr:uid="{00000000-0005-0000-0000-0000B2090000}"/>
    <cellStyle name="Normal 101 4 7" xfId="7366" xr:uid="{00000000-0005-0000-0000-0000B3090000}"/>
    <cellStyle name="Normal 101 4 7 2" xfId="9817" xr:uid="{00000000-0005-0000-0000-0000B4090000}"/>
    <cellStyle name="Normal 101 4 7 3" xfId="11443" xr:uid="{00000000-0005-0000-0000-0000B5090000}"/>
    <cellStyle name="Normal 101 4 8" xfId="8470" xr:uid="{00000000-0005-0000-0000-0000B6090000}"/>
    <cellStyle name="Normal 101 4 9" xfId="10724" xr:uid="{00000000-0005-0000-0000-0000B7090000}"/>
    <cellStyle name="Normal 101 5" xfId="4030" xr:uid="{00000000-0005-0000-0000-0000B8090000}"/>
    <cellStyle name="Normal 101 5 2" xfId="5228" xr:uid="{00000000-0005-0000-0000-0000B9090000}"/>
    <cellStyle name="Normal 101 5 2 2" xfId="5332" xr:uid="{00000000-0005-0000-0000-0000BA090000}"/>
    <cellStyle name="Normal 101 5 2 2 2" xfId="7071" xr:uid="{00000000-0005-0000-0000-0000BB090000}"/>
    <cellStyle name="Normal 101 5 2 2 2 2" xfId="7783" xr:uid="{00000000-0005-0000-0000-0000BC090000}"/>
    <cellStyle name="Normal 101 5 2 2 2 2 2" xfId="10233" xr:uid="{00000000-0005-0000-0000-0000BD090000}"/>
    <cellStyle name="Normal 101 5 2 2 2 2 3" xfId="11856" xr:uid="{00000000-0005-0000-0000-0000BE090000}"/>
    <cellStyle name="Normal 101 5 2 2 2 3" xfId="9557" xr:uid="{00000000-0005-0000-0000-0000BF090000}"/>
    <cellStyle name="Normal 101 5 2 2 2 4" xfId="11229" xr:uid="{00000000-0005-0000-0000-0000C0090000}"/>
    <cellStyle name="Normal 101 5 2 2 3" xfId="7512" xr:uid="{00000000-0005-0000-0000-0000C1090000}"/>
    <cellStyle name="Normal 101 5 2 2 3 2" xfId="9962" xr:uid="{00000000-0005-0000-0000-0000C2090000}"/>
    <cellStyle name="Normal 101 5 2 2 3 3" xfId="11585" xr:uid="{00000000-0005-0000-0000-0000C3090000}"/>
    <cellStyle name="Normal 101 5 2 2 4" xfId="8902" xr:uid="{00000000-0005-0000-0000-0000C4090000}"/>
    <cellStyle name="Normal 101 5 2 2 5" xfId="10910" xr:uid="{00000000-0005-0000-0000-0000C5090000}"/>
    <cellStyle name="Normal 101 5 2 3" xfId="5420" xr:uid="{00000000-0005-0000-0000-0000C6090000}"/>
    <cellStyle name="Normal 101 5 2 3 2" xfId="7158" xr:uid="{00000000-0005-0000-0000-0000C7090000}"/>
    <cellStyle name="Normal 101 5 2 3 2 2" xfId="7870" xr:uid="{00000000-0005-0000-0000-0000C8090000}"/>
    <cellStyle name="Normal 101 5 2 3 2 2 2" xfId="10320" xr:uid="{00000000-0005-0000-0000-0000C9090000}"/>
    <cellStyle name="Normal 101 5 2 3 2 2 3" xfId="11943" xr:uid="{00000000-0005-0000-0000-0000CA090000}"/>
    <cellStyle name="Normal 101 5 2 3 2 3" xfId="9644" xr:uid="{00000000-0005-0000-0000-0000CB090000}"/>
    <cellStyle name="Normal 101 5 2 3 2 4" xfId="11316" xr:uid="{00000000-0005-0000-0000-0000CC090000}"/>
    <cellStyle name="Normal 101 5 2 3 3" xfId="7599" xr:uid="{00000000-0005-0000-0000-0000CD090000}"/>
    <cellStyle name="Normal 101 5 2 3 3 2" xfId="10049" xr:uid="{00000000-0005-0000-0000-0000CE090000}"/>
    <cellStyle name="Normal 101 5 2 3 3 3" xfId="11672" xr:uid="{00000000-0005-0000-0000-0000CF090000}"/>
    <cellStyle name="Normal 101 5 2 3 4" xfId="8989" xr:uid="{00000000-0005-0000-0000-0000D0090000}"/>
    <cellStyle name="Normal 101 5 2 3 5" xfId="10997" xr:uid="{00000000-0005-0000-0000-0000D1090000}"/>
    <cellStyle name="Normal 101 5 2 4" xfId="6977" xr:uid="{00000000-0005-0000-0000-0000D2090000}"/>
    <cellStyle name="Normal 101 5 2 4 2" xfId="7695" xr:uid="{00000000-0005-0000-0000-0000D3090000}"/>
    <cellStyle name="Normal 101 5 2 4 2 2" xfId="10145" xr:uid="{00000000-0005-0000-0000-0000D4090000}"/>
    <cellStyle name="Normal 101 5 2 4 2 3" xfId="11768" xr:uid="{00000000-0005-0000-0000-0000D5090000}"/>
    <cellStyle name="Normal 101 5 2 4 3" xfId="9465" xr:uid="{00000000-0005-0000-0000-0000D6090000}"/>
    <cellStyle name="Normal 101 5 2 4 4" xfId="11141" xr:uid="{00000000-0005-0000-0000-0000D7090000}"/>
    <cellStyle name="Normal 101 5 2 5" xfId="7314" xr:uid="{00000000-0005-0000-0000-0000D8090000}"/>
    <cellStyle name="Normal 101 5 2 5 2" xfId="7959" xr:uid="{00000000-0005-0000-0000-0000D9090000}"/>
    <cellStyle name="Normal 101 5 2 5 2 2" xfId="10409" xr:uid="{00000000-0005-0000-0000-0000DA090000}"/>
    <cellStyle name="Normal 101 5 2 5 2 3" xfId="12032" xr:uid="{00000000-0005-0000-0000-0000DB090000}"/>
    <cellStyle name="Normal 101 5 2 5 3" xfId="9778" xr:uid="{00000000-0005-0000-0000-0000DC090000}"/>
    <cellStyle name="Normal 101 5 2 5 4" xfId="11407" xr:uid="{00000000-0005-0000-0000-0000DD090000}"/>
    <cellStyle name="Normal 101 5 2 6" xfId="7424" xr:uid="{00000000-0005-0000-0000-0000DE090000}"/>
    <cellStyle name="Normal 101 5 2 6 2" xfId="9874" xr:uid="{00000000-0005-0000-0000-0000DF090000}"/>
    <cellStyle name="Normal 101 5 2 6 3" xfId="11497" xr:uid="{00000000-0005-0000-0000-0000E0090000}"/>
    <cellStyle name="Normal 101 5 2 7" xfId="8812" xr:uid="{00000000-0005-0000-0000-0000E1090000}"/>
    <cellStyle name="Normal 101 5 2 8" xfId="10822" xr:uid="{00000000-0005-0000-0000-0000E2090000}"/>
    <cellStyle name="Normal 101 5 3" xfId="5286" xr:uid="{00000000-0005-0000-0000-0000E3090000}"/>
    <cellStyle name="Normal 101 5 3 2" xfId="7027" xr:uid="{00000000-0005-0000-0000-0000E4090000}"/>
    <cellStyle name="Normal 101 5 3 2 2" xfId="7739" xr:uid="{00000000-0005-0000-0000-0000E5090000}"/>
    <cellStyle name="Normal 101 5 3 2 2 2" xfId="10189" xr:uid="{00000000-0005-0000-0000-0000E6090000}"/>
    <cellStyle name="Normal 101 5 3 2 2 3" xfId="11812" xr:uid="{00000000-0005-0000-0000-0000E7090000}"/>
    <cellStyle name="Normal 101 5 3 2 3" xfId="9513" xr:uid="{00000000-0005-0000-0000-0000E8090000}"/>
    <cellStyle name="Normal 101 5 3 2 4" xfId="11185" xr:uid="{00000000-0005-0000-0000-0000E9090000}"/>
    <cellStyle name="Normal 101 5 3 3" xfId="7468" xr:uid="{00000000-0005-0000-0000-0000EA090000}"/>
    <cellStyle name="Normal 101 5 3 3 2" xfId="9918" xr:uid="{00000000-0005-0000-0000-0000EB090000}"/>
    <cellStyle name="Normal 101 5 3 3 3" xfId="11541" xr:uid="{00000000-0005-0000-0000-0000EC090000}"/>
    <cellStyle name="Normal 101 5 3 4" xfId="8857" xr:uid="{00000000-0005-0000-0000-0000ED090000}"/>
    <cellStyle name="Normal 101 5 3 5" xfId="10866" xr:uid="{00000000-0005-0000-0000-0000EE090000}"/>
    <cellStyle name="Normal 101 5 4" xfId="5377" xr:uid="{00000000-0005-0000-0000-0000EF090000}"/>
    <cellStyle name="Normal 101 5 4 2" xfId="7115" xr:uid="{00000000-0005-0000-0000-0000F0090000}"/>
    <cellStyle name="Normal 101 5 4 2 2" xfId="7827" xr:uid="{00000000-0005-0000-0000-0000F1090000}"/>
    <cellStyle name="Normal 101 5 4 2 2 2" xfId="10277" xr:uid="{00000000-0005-0000-0000-0000F2090000}"/>
    <cellStyle name="Normal 101 5 4 2 2 3" xfId="11900" xr:uid="{00000000-0005-0000-0000-0000F3090000}"/>
    <cellStyle name="Normal 101 5 4 2 3" xfId="9601" xr:uid="{00000000-0005-0000-0000-0000F4090000}"/>
    <cellStyle name="Normal 101 5 4 2 4" xfId="11273" xr:uid="{00000000-0005-0000-0000-0000F5090000}"/>
    <cellStyle name="Normal 101 5 4 3" xfId="7556" xr:uid="{00000000-0005-0000-0000-0000F6090000}"/>
    <cellStyle name="Normal 101 5 4 3 2" xfId="10006" xr:uid="{00000000-0005-0000-0000-0000F7090000}"/>
    <cellStyle name="Normal 101 5 4 3 3" xfId="11629" xr:uid="{00000000-0005-0000-0000-0000F8090000}"/>
    <cellStyle name="Normal 101 5 4 4" xfId="8946" xr:uid="{00000000-0005-0000-0000-0000F9090000}"/>
    <cellStyle name="Normal 101 5 4 5" xfId="10954" xr:uid="{00000000-0005-0000-0000-0000FA090000}"/>
    <cellStyle name="Normal 101 5 5" xfId="6902" xr:uid="{00000000-0005-0000-0000-0000FB090000}"/>
    <cellStyle name="Normal 101 5 5 2" xfId="7652" xr:uid="{00000000-0005-0000-0000-0000FC090000}"/>
    <cellStyle name="Normal 101 5 5 2 2" xfId="10102" xr:uid="{00000000-0005-0000-0000-0000FD090000}"/>
    <cellStyle name="Normal 101 5 5 2 3" xfId="11725" xr:uid="{00000000-0005-0000-0000-0000FE090000}"/>
    <cellStyle name="Normal 101 5 5 3" xfId="9395" xr:uid="{00000000-0005-0000-0000-0000FF090000}"/>
    <cellStyle name="Normal 101 5 5 4" xfId="11098" xr:uid="{00000000-0005-0000-0000-0000000A0000}"/>
    <cellStyle name="Normal 101 5 6" xfId="7265" xr:uid="{00000000-0005-0000-0000-0000010A0000}"/>
    <cellStyle name="Normal 101 5 6 2" xfId="7914" xr:uid="{00000000-0005-0000-0000-0000020A0000}"/>
    <cellStyle name="Normal 101 5 6 2 2" xfId="10364" xr:uid="{00000000-0005-0000-0000-0000030A0000}"/>
    <cellStyle name="Normal 101 5 6 2 3" xfId="11987" xr:uid="{00000000-0005-0000-0000-0000040A0000}"/>
    <cellStyle name="Normal 101 5 6 3" xfId="9732" xr:uid="{00000000-0005-0000-0000-0000050A0000}"/>
    <cellStyle name="Normal 101 5 6 4" xfId="11362" xr:uid="{00000000-0005-0000-0000-0000060A0000}"/>
    <cellStyle name="Normal 101 5 7" xfId="7380" xr:uid="{00000000-0005-0000-0000-0000070A0000}"/>
    <cellStyle name="Normal 101 5 7 2" xfId="9831" xr:uid="{00000000-0005-0000-0000-0000080A0000}"/>
    <cellStyle name="Normal 101 5 7 3" xfId="11454" xr:uid="{00000000-0005-0000-0000-0000090A0000}"/>
    <cellStyle name="Normal 101 5 8" xfId="8612" xr:uid="{00000000-0005-0000-0000-00000A0A0000}"/>
    <cellStyle name="Normal 101 5 9" xfId="10778" xr:uid="{00000000-0005-0000-0000-00000B0A0000}"/>
    <cellStyle name="Normal 101 6" xfId="4160" xr:uid="{00000000-0005-0000-0000-00000C0A0000}"/>
    <cellStyle name="Normal 101 6 2" xfId="5232" xr:uid="{00000000-0005-0000-0000-00000D0A0000}"/>
    <cellStyle name="Normal 101 6 2 2" xfId="5334" xr:uid="{00000000-0005-0000-0000-00000E0A0000}"/>
    <cellStyle name="Normal 101 6 2 2 2" xfId="7073" xr:uid="{00000000-0005-0000-0000-00000F0A0000}"/>
    <cellStyle name="Normal 101 6 2 2 2 2" xfId="7785" xr:uid="{00000000-0005-0000-0000-0000100A0000}"/>
    <cellStyle name="Normal 101 6 2 2 2 2 2" xfId="10235" xr:uid="{00000000-0005-0000-0000-0000110A0000}"/>
    <cellStyle name="Normal 101 6 2 2 2 2 3" xfId="11858" xr:uid="{00000000-0005-0000-0000-0000120A0000}"/>
    <cellStyle name="Normal 101 6 2 2 2 3" xfId="9559" xr:uid="{00000000-0005-0000-0000-0000130A0000}"/>
    <cellStyle name="Normal 101 6 2 2 2 4" xfId="11231" xr:uid="{00000000-0005-0000-0000-0000140A0000}"/>
    <cellStyle name="Normal 101 6 2 2 3" xfId="7514" xr:uid="{00000000-0005-0000-0000-0000150A0000}"/>
    <cellStyle name="Normal 101 6 2 2 3 2" xfId="9964" xr:uid="{00000000-0005-0000-0000-0000160A0000}"/>
    <cellStyle name="Normal 101 6 2 2 3 3" xfId="11587" xr:uid="{00000000-0005-0000-0000-0000170A0000}"/>
    <cellStyle name="Normal 101 6 2 2 4" xfId="8904" xr:uid="{00000000-0005-0000-0000-0000180A0000}"/>
    <cellStyle name="Normal 101 6 2 2 5" xfId="10912" xr:uid="{00000000-0005-0000-0000-0000190A0000}"/>
    <cellStyle name="Normal 101 6 2 3" xfId="5422" xr:uid="{00000000-0005-0000-0000-00001A0A0000}"/>
    <cellStyle name="Normal 101 6 2 3 2" xfId="7160" xr:uid="{00000000-0005-0000-0000-00001B0A0000}"/>
    <cellStyle name="Normal 101 6 2 3 2 2" xfId="7872" xr:uid="{00000000-0005-0000-0000-00001C0A0000}"/>
    <cellStyle name="Normal 101 6 2 3 2 2 2" xfId="10322" xr:uid="{00000000-0005-0000-0000-00001D0A0000}"/>
    <cellStyle name="Normal 101 6 2 3 2 2 3" xfId="11945" xr:uid="{00000000-0005-0000-0000-00001E0A0000}"/>
    <cellStyle name="Normal 101 6 2 3 2 3" xfId="9646" xr:uid="{00000000-0005-0000-0000-00001F0A0000}"/>
    <cellStyle name="Normal 101 6 2 3 2 4" xfId="11318" xr:uid="{00000000-0005-0000-0000-0000200A0000}"/>
    <cellStyle name="Normal 101 6 2 3 3" xfId="7601" xr:uid="{00000000-0005-0000-0000-0000210A0000}"/>
    <cellStyle name="Normal 101 6 2 3 3 2" xfId="10051" xr:uid="{00000000-0005-0000-0000-0000220A0000}"/>
    <cellStyle name="Normal 101 6 2 3 3 3" xfId="11674" xr:uid="{00000000-0005-0000-0000-0000230A0000}"/>
    <cellStyle name="Normal 101 6 2 3 4" xfId="8991" xr:uid="{00000000-0005-0000-0000-0000240A0000}"/>
    <cellStyle name="Normal 101 6 2 3 5" xfId="10999" xr:uid="{00000000-0005-0000-0000-0000250A0000}"/>
    <cellStyle name="Normal 101 6 2 4" xfId="6981" xr:uid="{00000000-0005-0000-0000-0000260A0000}"/>
    <cellStyle name="Normal 101 6 2 4 2" xfId="7697" xr:uid="{00000000-0005-0000-0000-0000270A0000}"/>
    <cellStyle name="Normal 101 6 2 4 2 2" xfId="10147" xr:uid="{00000000-0005-0000-0000-0000280A0000}"/>
    <cellStyle name="Normal 101 6 2 4 2 3" xfId="11770" xr:uid="{00000000-0005-0000-0000-0000290A0000}"/>
    <cellStyle name="Normal 101 6 2 4 3" xfId="9467" xr:uid="{00000000-0005-0000-0000-00002A0A0000}"/>
    <cellStyle name="Normal 101 6 2 4 4" xfId="11143" xr:uid="{00000000-0005-0000-0000-00002B0A0000}"/>
    <cellStyle name="Normal 101 6 2 5" xfId="7316" xr:uid="{00000000-0005-0000-0000-00002C0A0000}"/>
    <cellStyle name="Normal 101 6 2 5 2" xfId="7961" xr:uid="{00000000-0005-0000-0000-00002D0A0000}"/>
    <cellStyle name="Normal 101 6 2 5 2 2" xfId="10411" xr:uid="{00000000-0005-0000-0000-00002E0A0000}"/>
    <cellStyle name="Normal 101 6 2 5 2 3" xfId="12034" xr:uid="{00000000-0005-0000-0000-00002F0A0000}"/>
    <cellStyle name="Normal 101 6 2 5 3" xfId="9780" xr:uid="{00000000-0005-0000-0000-0000300A0000}"/>
    <cellStyle name="Normal 101 6 2 5 4" xfId="11409" xr:uid="{00000000-0005-0000-0000-0000310A0000}"/>
    <cellStyle name="Normal 101 6 2 6" xfId="7426" xr:uid="{00000000-0005-0000-0000-0000320A0000}"/>
    <cellStyle name="Normal 101 6 2 6 2" xfId="9876" xr:uid="{00000000-0005-0000-0000-0000330A0000}"/>
    <cellStyle name="Normal 101 6 2 6 3" xfId="11499" xr:uid="{00000000-0005-0000-0000-0000340A0000}"/>
    <cellStyle name="Normal 101 6 2 7" xfId="8814" xr:uid="{00000000-0005-0000-0000-0000350A0000}"/>
    <cellStyle name="Normal 101 6 2 8" xfId="10824" xr:uid="{00000000-0005-0000-0000-0000360A0000}"/>
    <cellStyle name="Normal 101 6 3" xfId="5289" xr:uid="{00000000-0005-0000-0000-0000370A0000}"/>
    <cellStyle name="Normal 101 6 3 2" xfId="7029" xr:uid="{00000000-0005-0000-0000-0000380A0000}"/>
    <cellStyle name="Normal 101 6 3 2 2" xfId="7741" xr:uid="{00000000-0005-0000-0000-0000390A0000}"/>
    <cellStyle name="Normal 101 6 3 2 2 2" xfId="10191" xr:uid="{00000000-0005-0000-0000-00003A0A0000}"/>
    <cellStyle name="Normal 101 6 3 2 2 3" xfId="11814" xr:uid="{00000000-0005-0000-0000-00003B0A0000}"/>
    <cellStyle name="Normal 101 6 3 2 3" xfId="9515" xr:uid="{00000000-0005-0000-0000-00003C0A0000}"/>
    <cellStyle name="Normal 101 6 3 2 4" xfId="11187" xr:uid="{00000000-0005-0000-0000-00003D0A0000}"/>
    <cellStyle name="Normal 101 6 3 3" xfId="7470" xr:uid="{00000000-0005-0000-0000-00003E0A0000}"/>
    <cellStyle name="Normal 101 6 3 3 2" xfId="9920" xr:uid="{00000000-0005-0000-0000-00003F0A0000}"/>
    <cellStyle name="Normal 101 6 3 3 3" xfId="11543" xr:uid="{00000000-0005-0000-0000-0000400A0000}"/>
    <cellStyle name="Normal 101 6 3 4" xfId="8860" xr:uid="{00000000-0005-0000-0000-0000410A0000}"/>
    <cellStyle name="Normal 101 6 3 5" xfId="10868" xr:uid="{00000000-0005-0000-0000-0000420A0000}"/>
    <cellStyle name="Normal 101 6 4" xfId="5379" xr:uid="{00000000-0005-0000-0000-0000430A0000}"/>
    <cellStyle name="Normal 101 6 4 2" xfId="7117" xr:uid="{00000000-0005-0000-0000-0000440A0000}"/>
    <cellStyle name="Normal 101 6 4 2 2" xfId="7829" xr:uid="{00000000-0005-0000-0000-0000450A0000}"/>
    <cellStyle name="Normal 101 6 4 2 2 2" xfId="10279" xr:uid="{00000000-0005-0000-0000-0000460A0000}"/>
    <cellStyle name="Normal 101 6 4 2 2 3" xfId="11902" xr:uid="{00000000-0005-0000-0000-0000470A0000}"/>
    <cellStyle name="Normal 101 6 4 2 3" xfId="9603" xr:uid="{00000000-0005-0000-0000-0000480A0000}"/>
    <cellStyle name="Normal 101 6 4 2 4" xfId="11275" xr:uid="{00000000-0005-0000-0000-0000490A0000}"/>
    <cellStyle name="Normal 101 6 4 3" xfId="7558" xr:uid="{00000000-0005-0000-0000-00004A0A0000}"/>
    <cellStyle name="Normal 101 6 4 3 2" xfId="10008" xr:uid="{00000000-0005-0000-0000-00004B0A0000}"/>
    <cellStyle name="Normal 101 6 4 3 3" xfId="11631" xr:uid="{00000000-0005-0000-0000-00004C0A0000}"/>
    <cellStyle name="Normal 101 6 4 4" xfId="8948" xr:uid="{00000000-0005-0000-0000-00004D0A0000}"/>
    <cellStyle name="Normal 101 6 4 5" xfId="10956" xr:uid="{00000000-0005-0000-0000-00004E0A0000}"/>
    <cellStyle name="Normal 101 6 5" xfId="6909" xr:uid="{00000000-0005-0000-0000-00004F0A0000}"/>
    <cellStyle name="Normal 101 6 5 2" xfId="7654" xr:uid="{00000000-0005-0000-0000-0000500A0000}"/>
    <cellStyle name="Normal 101 6 5 2 2" xfId="10104" xr:uid="{00000000-0005-0000-0000-0000510A0000}"/>
    <cellStyle name="Normal 101 6 5 2 3" xfId="11727" xr:uid="{00000000-0005-0000-0000-0000520A0000}"/>
    <cellStyle name="Normal 101 6 5 3" xfId="9401" xr:uid="{00000000-0005-0000-0000-0000530A0000}"/>
    <cellStyle name="Normal 101 6 5 4" xfId="11100" xr:uid="{00000000-0005-0000-0000-0000540A0000}"/>
    <cellStyle name="Normal 101 6 6" xfId="7267" xr:uid="{00000000-0005-0000-0000-0000550A0000}"/>
    <cellStyle name="Normal 101 6 6 2" xfId="7916" xr:uid="{00000000-0005-0000-0000-0000560A0000}"/>
    <cellStyle name="Normal 101 6 6 2 2" xfId="10366" xr:uid="{00000000-0005-0000-0000-0000570A0000}"/>
    <cellStyle name="Normal 101 6 6 2 3" xfId="11989" xr:uid="{00000000-0005-0000-0000-0000580A0000}"/>
    <cellStyle name="Normal 101 6 6 3" xfId="9734" xr:uid="{00000000-0005-0000-0000-0000590A0000}"/>
    <cellStyle name="Normal 101 6 6 4" xfId="11364" xr:uid="{00000000-0005-0000-0000-00005A0A0000}"/>
    <cellStyle name="Normal 101 6 7" xfId="7382" xr:uid="{00000000-0005-0000-0000-00005B0A0000}"/>
    <cellStyle name="Normal 101 6 7 2" xfId="9833" xr:uid="{00000000-0005-0000-0000-00005C0A0000}"/>
    <cellStyle name="Normal 101 6 7 3" xfId="11456" xr:uid="{00000000-0005-0000-0000-00005D0A0000}"/>
    <cellStyle name="Normal 101 6 8" xfId="8636" xr:uid="{00000000-0005-0000-0000-00005E0A0000}"/>
    <cellStyle name="Normal 101 6 9" xfId="10780" xr:uid="{00000000-0005-0000-0000-00005F0A0000}"/>
    <cellStyle name="Normal 101 7" xfId="4150" xr:uid="{00000000-0005-0000-0000-0000600A0000}"/>
    <cellStyle name="Normal 101 7 2" xfId="5231" xr:uid="{00000000-0005-0000-0000-0000610A0000}"/>
    <cellStyle name="Normal 101 7 2 2" xfId="5333" xr:uid="{00000000-0005-0000-0000-0000620A0000}"/>
    <cellStyle name="Normal 101 7 2 2 2" xfId="7072" xr:uid="{00000000-0005-0000-0000-0000630A0000}"/>
    <cellStyle name="Normal 101 7 2 2 2 2" xfId="7784" xr:uid="{00000000-0005-0000-0000-0000640A0000}"/>
    <cellStyle name="Normal 101 7 2 2 2 2 2" xfId="10234" xr:uid="{00000000-0005-0000-0000-0000650A0000}"/>
    <cellStyle name="Normal 101 7 2 2 2 2 3" xfId="11857" xr:uid="{00000000-0005-0000-0000-0000660A0000}"/>
    <cellStyle name="Normal 101 7 2 2 2 3" xfId="9558" xr:uid="{00000000-0005-0000-0000-0000670A0000}"/>
    <cellStyle name="Normal 101 7 2 2 2 4" xfId="11230" xr:uid="{00000000-0005-0000-0000-0000680A0000}"/>
    <cellStyle name="Normal 101 7 2 2 3" xfId="7513" xr:uid="{00000000-0005-0000-0000-0000690A0000}"/>
    <cellStyle name="Normal 101 7 2 2 3 2" xfId="9963" xr:uid="{00000000-0005-0000-0000-00006A0A0000}"/>
    <cellStyle name="Normal 101 7 2 2 3 3" xfId="11586" xr:uid="{00000000-0005-0000-0000-00006B0A0000}"/>
    <cellStyle name="Normal 101 7 2 2 4" xfId="8903" xr:uid="{00000000-0005-0000-0000-00006C0A0000}"/>
    <cellStyle name="Normal 101 7 2 2 5" xfId="10911" xr:uid="{00000000-0005-0000-0000-00006D0A0000}"/>
    <cellStyle name="Normal 101 7 2 3" xfId="5421" xr:uid="{00000000-0005-0000-0000-00006E0A0000}"/>
    <cellStyle name="Normal 101 7 2 3 2" xfId="7159" xr:uid="{00000000-0005-0000-0000-00006F0A0000}"/>
    <cellStyle name="Normal 101 7 2 3 2 2" xfId="7871" xr:uid="{00000000-0005-0000-0000-0000700A0000}"/>
    <cellStyle name="Normal 101 7 2 3 2 2 2" xfId="10321" xr:uid="{00000000-0005-0000-0000-0000710A0000}"/>
    <cellStyle name="Normal 101 7 2 3 2 2 3" xfId="11944" xr:uid="{00000000-0005-0000-0000-0000720A0000}"/>
    <cellStyle name="Normal 101 7 2 3 2 3" xfId="9645" xr:uid="{00000000-0005-0000-0000-0000730A0000}"/>
    <cellStyle name="Normal 101 7 2 3 2 4" xfId="11317" xr:uid="{00000000-0005-0000-0000-0000740A0000}"/>
    <cellStyle name="Normal 101 7 2 3 3" xfId="7600" xr:uid="{00000000-0005-0000-0000-0000750A0000}"/>
    <cellStyle name="Normal 101 7 2 3 3 2" xfId="10050" xr:uid="{00000000-0005-0000-0000-0000760A0000}"/>
    <cellStyle name="Normal 101 7 2 3 3 3" xfId="11673" xr:uid="{00000000-0005-0000-0000-0000770A0000}"/>
    <cellStyle name="Normal 101 7 2 3 4" xfId="8990" xr:uid="{00000000-0005-0000-0000-0000780A0000}"/>
    <cellStyle name="Normal 101 7 2 3 5" xfId="10998" xr:uid="{00000000-0005-0000-0000-0000790A0000}"/>
    <cellStyle name="Normal 101 7 2 4" xfId="6980" xr:uid="{00000000-0005-0000-0000-00007A0A0000}"/>
    <cellStyle name="Normal 101 7 2 4 2" xfId="7696" xr:uid="{00000000-0005-0000-0000-00007B0A0000}"/>
    <cellStyle name="Normal 101 7 2 4 2 2" xfId="10146" xr:uid="{00000000-0005-0000-0000-00007C0A0000}"/>
    <cellStyle name="Normal 101 7 2 4 2 3" xfId="11769" xr:uid="{00000000-0005-0000-0000-00007D0A0000}"/>
    <cellStyle name="Normal 101 7 2 4 3" xfId="9466" xr:uid="{00000000-0005-0000-0000-00007E0A0000}"/>
    <cellStyle name="Normal 101 7 2 4 4" xfId="11142" xr:uid="{00000000-0005-0000-0000-00007F0A0000}"/>
    <cellStyle name="Normal 101 7 2 5" xfId="7315" xr:uid="{00000000-0005-0000-0000-0000800A0000}"/>
    <cellStyle name="Normal 101 7 2 5 2" xfId="7960" xr:uid="{00000000-0005-0000-0000-0000810A0000}"/>
    <cellStyle name="Normal 101 7 2 5 2 2" xfId="10410" xr:uid="{00000000-0005-0000-0000-0000820A0000}"/>
    <cellStyle name="Normal 101 7 2 5 2 3" xfId="12033" xr:uid="{00000000-0005-0000-0000-0000830A0000}"/>
    <cellStyle name="Normal 101 7 2 5 3" xfId="9779" xr:uid="{00000000-0005-0000-0000-0000840A0000}"/>
    <cellStyle name="Normal 101 7 2 5 4" xfId="11408" xr:uid="{00000000-0005-0000-0000-0000850A0000}"/>
    <cellStyle name="Normal 101 7 2 6" xfId="7425" xr:uid="{00000000-0005-0000-0000-0000860A0000}"/>
    <cellStyle name="Normal 101 7 2 6 2" xfId="9875" xr:uid="{00000000-0005-0000-0000-0000870A0000}"/>
    <cellStyle name="Normal 101 7 2 6 3" xfId="11498" xr:uid="{00000000-0005-0000-0000-0000880A0000}"/>
    <cellStyle name="Normal 101 7 2 7" xfId="8813" xr:uid="{00000000-0005-0000-0000-0000890A0000}"/>
    <cellStyle name="Normal 101 7 2 8" xfId="10823" xr:uid="{00000000-0005-0000-0000-00008A0A0000}"/>
    <cellStyle name="Normal 101 7 3" xfId="5288" xr:uid="{00000000-0005-0000-0000-00008B0A0000}"/>
    <cellStyle name="Normal 101 7 3 2" xfId="7028" xr:uid="{00000000-0005-0000-0000-00008C0A0000}"/>
    <cellStyle name="Normal 101 7 3 2 2" xfId="7740" xr:uid="{00000000-0005-0000-0000-00008D0A0000}"/>
    <cellStyle name="Normal 101 7 3 2 2 2" xfId="10190" xr:uid="{00000000-0005-0000-0000-00008E0A0000}"/>
    <cellStyle name="Normal 101 7 3 2 2 3" xfId="11813" xr:uid="{00000000-0005-0000-0000-00008F0A0000}"/>
    <cellStyle name="Normal 101 7 3 2 3" xfId="9514" xr:uid="{00000000-0005-0000-0000-0000900A0000}"/>
    <cellStyle name="Normal 101 7 3 2 4" xfId="11186" xr:uid="{00000000-0005-0000-0000-0000910A0000}"/>
    <cellStyle name="Normal 101 7 3 3" xfId="7469" xr:uid="{00000000-0005-0000-0000-0000920A0000}"/>
    <cellStyle name="Normal 101 7 3 3 2" xfId="9919" xr:uid="{00000000-0005-0000-0000-0000930A0000}"/>
    <cellStyle name="Normal 101 7 3 3 3" xfId="11542" xr:uid="{00000000-0005-0000-0000-0000940A0000}"/>
    <cellStyle name="Normal 101 7 3 4" xfId="8859" xr:uid="{00000000-0005-0000-0000-0000950A0000}"/>
    <cellStyle name="Normal 101 7 3 5" xfId="10867" xr:uid="{00000000-0005-0000-0000-0000960A0000}"/>
    <cellStyle name="Normal 101 7 4" xfId="5378" xr:uid="{00000000-0005-0000-0000-0000970A0000}"/>
    <cellStyle name="Normal 101 7 4 2" xfId="7116" xr:uid="{00000000-0005-0000-0000-0000980A0000}"/>
    <cellStyle name="Normal 101 7 4 2 2" xfId="7828" xr:uid="{00000000-0005-0000-0000-0000990A0000}"/>
    <cellStyle name="Normal 101 7 4 2 2 2" xfId="10278" xr:uid="{00000000-0005-0000-0000-00009A0A0000}"/>
    <cellStyle name="Normal 101 7 4 2 2 3" xfId="11901" xr:uid="{00000000-0005-0000-0000-00009B0A0000}"/>
    <cellStyle name="Normal 101 7 4 2 3" xfId="9602" xr:uid="{00000000-0005-0000-0000-00009C0A0000}"/>
    <cellStyle name="Normal 101 7 4 2 4" xfId="11274" xr:uid="{00000000-0005-0000-0000-00009D0A0000}"/>
    <cellStyle name="Normal 101 7 4 3" xfId="7557" xr:uid="{00000000-0005-0000-0000-00009E0A0000}"/>
    <cellStyle name="Normal 101 7 4 3 2" xfId="10007" xr:uid="{00000000-0005-0000-0000-00009F0A0000}"/>
    <cellStyle name="Normal 101 7 4 3 3" xfId="11630" xr:uid="{00000000-0005-0000-0000-0000A00A0000}"/>
    <cellStyle name="Normal 101 7 4 4" xfId="8947" xr:uid="{00000000-0005-0000-0000-0000A10A0000}"/>
    <cellStyle name="Normal 101 7 4 5" xfId="10955" xr:uid="{00000000-0005-0000-0000-0000A20A0000}"/>
    <cellStyle name="Normal 101 7 5" xfId="6908" xr:uid="{00000000-0005-0000-0000-0000A30A0000}"/>
    <cellStyle name="Normal 101 7 5 2" xfId="7653" xr:uid="{00000000-0005-0000-0000-0000A40A0000}"/>
    <cellStyle name="Normal 101 7 5 2 2" xfId="10103" xr:uid="{00000000-0005-0000-0000-0000A50A0000}"/>
    <cellStyle name="Normal 101 7 5 2 3" xfId="11726" xr:uid="{00000000-0005-0000-0000-0000A60A0000}"/>
    <cellStyle name="Normal 101 7 5 3" xfId="9400" xr:uid="{00000000-0005-0000-0000-0000A70A0000}"/>
    <cellStyle name="Normal 101 7 5 4" xfId="11099" xr:uid="{00000000-0005-0000-0000-0000A80A0000}"/>
    <cellStyle name="Normal 101 7 6" xfId="7266" xr:uid="{00000000-0005-0000-0000-0000A90A0000}"/>
    <cellStyle name="Normal 101 7 6 2" xfId="7915" xr:uid="{00000000-0005-0000-0000-0000AA0A0000}"/>
    <cellStyle name="Normal 101 7 6 2 2" xfId="10365" xr:uid="{00000000-0005-0000-0000-0000AB0A0000}"/>
    <cellStyle name="Normal 101 7 6 2 3" xfId="11988" xr:uid="{00000000-0005-0000-0000-0000AC0A0000}"/>
    <cellStyle name="Normal 101 7 6 3" xfId="9733" xr:uid="{00000000-0005-0000-0000-0000AD0A0000}"/>
    <cellStyle name="Normal 101 7 6 4" xfId="11363" xr:uid="{00000000-0005-0000-0000-0000AE0A0000}"/>
    <cellStyle name="Normal 101 7 7" xfId="7381" xr:uid="{00000000-0005-0000-0000-0000AF0A0000}"/>
    <cellStyle name="Normal 101 7 7 2" xfId="9832" xr:uid="{00000000-0005-0000-0000-0000B00A0000}"/>
    <cellStyle name="Normal 101 7 7 3" xfId="11455" xr:uid="{00000000-0005-0000-0000-0000B10A0000}"/>
    <cellStyle name="Normal 101 7 8" xfId="8634" xr:uid="{00000000-0005-0000-0000-0000B20A0000}"/>
    <cellStyle name="Normal 101 7 9" xfId="10779" xr:uid="{00000000-0005-0000-0000-0000B30A0000}"/>
    <cellStyle name="Normal 101 8" xfId="4029" xr:uid="{00000000-0005-0000-0000-0000B40A0000}"/>
    <cellStyle name="Normal 101 8 2" xfId="5227" xr:uid="{00000000-0005-0000-0000-0000B50A0000}"/>
    <cellStyle name="Normal 101 8 2 2" xfId="5331" xr:uid="{00000000-0005-0000-0000-0000B60A0000}"/>
    <cellStyle name="Normal 101 8 2 2 2" xfId="7070" xr:uid="{00000000-0005-0000-0000-0000B70A0000}"/>
    <cellStyle name="Normal 101 8 2 2 2 2" xfId="7782" xr:uid="{00000000-0005-0000-0000-0000B80A0000}"/>
    <cellStyle name="Normal 101 8 2 2 2 2 2" xfId="10232" xr:uid="{00000000-0005-0000-0000-0000B90A0000}"/>
    <cellStyle name="Normal 101 8 2 2 2 2 3" xfId="11855" xr:uid="{00000000-0005-0000-0000-0000BA0A0000}"/>
    <cellStyle name="Normal 101 8 2 2 2 3" xfId="9556" xr:uid="{00000000-0005-0000-0000-0000BB0A0000}"/>
    <cellStyle name="Normal 101 8 2 2 2 4" xfId="11228" xr:uid="{00000000-0005-0000-0000-0000BC0A0000}"/>
    <cellStyle name="Normal 101 8 2 2 3" xfId="7511" xr:uid="{00000000-0005-0000-0000-0000BD0A0000}"/>
    <cellStyle name="Normal 101 8 2 2 3 2" xfId="9961" xr:uid="{00000000-0005-0000-0000-0000BE0A0000}"/>
    <cellStyle name="Normal 101 8 2 2 3 3" xfId="11584" xr:uid="{00000000-0005-0000-0000-0000BF0A0000}"/>
    <cellStyle name="Normal 101 8 2 2 4" xfId="8901" xr:uid="{00000000-0005-0000-0000-0000C00A0000}"/>
    <cellStyle name="Normal 101 8 2 2 5" xfId="10909" xr:uid="{00000000-0005-0000-0000-0000C10A0000}"/>
    <cellStyle name="Normal 101 8 2 3" xfId="5419" xr:uid="{00000000-0005-0000-0000-0000C20A0000}"/>
    <cellStyle name="Normal 101 8 2 3 2" xfId="7157" xr:uid="{00000000-0005-0000-0000-0000C30A0000}"/>
    <cellStyle name="Normal 101 8 2 3 2 2" xfId="7869" xr:uid="{00000000-0005-0000-0000-0000C40A0000}"/>
    <cellStyle name="Normal 101 8 2 3 2 2 2" xfId="10319" xr:uid="{00000000-0005-0000-0000-0000C50A0000}"/>
    <cellStyle name="Normal 101 8 2 3 2 2 3" xfId="11942" xr:uid="{00000000-0005-0000-0000-0000C60A0000}"/>
    <cellStyle name="Normal 101 8 2 3 2 3" xfId="9643" xr:uid="{00000000-0005-0000-0000-0000C70A0000}"/>
    <cellStyle name="Normal 101 8 2 3 2 4" xfId="11315" xr:uid="{00000000-0005-0000-0000-0000C80A0000}"/>
    <cellStyle name="Normal 101 8 2 3 3" xfId="7598" xr:uid="{00000000-0005-0000-0000-0000C90A0000}"/>
    <cellStyle name="Normal 101 8 2 3 3 2" xfId="10048" xr:uid="{00000000-0005-0000-0000-0000CA0A0000}"/>
    <cellStyle name="Normal 101 8 2 3 3 3" xfId="11671" xr:uid="{00000000-0005-0000-0000-0000CB0A0000}"/>
    <cellStyle name="Normal 101 8 2 3 4" xfId="8988" xr:uid="{00000000-0005-0000-0000-0000CC0A0000}"/>
    <cellStyle name="Normal 101 8 2 3 5" xfId="10996" xr:uid="{00000000-0005-0000-0000-0000CD0A0000}"/>
    <cellStyle name="Normal 101 8 2 4" xfId="6976" xr:uid="{00000000-0005-0000-0000-0000CE0A0000}"/>
    <cellStyle name="Normal 101 8 2 4 2" xfId="7694" xr:uid="{00000000-0005-0000-0000-0000CF0A0000}"/>
    <cellStyle name="Normal 101 8 2 4 2 2" xfId="10144" xr:uid="{00000000-0005-0000-0000-0000D00A0000}"/>
    <cellStyle name="Normal 101 8 2 4 2 3" xfId="11767" xr:uid="{00000000-0005-0000-0000-0000D10A0000}"/>
    <cellStyle name="Normal 101 8 2 4 3" xfId="9464" xr:uid="{00000000-0005-0000-0000-0000D20A0000}"/>
    <cellStyle name="Normal 101 8 2 4 4" xfId="11140" xr:uid="{00000000-0005-0000-0000-0000D30A0000}"/>
    <cellStyle name="Normal 101 8 2 5" xfId="7313" xr:uid="{00000000-0005-0000-0000-0000D40A0000}"/>
    <cellStyle name="Normal 101 8 2 5 2" xfId="7958" xr:uid="{00000000-0005-0000-0000-0000D50A0000}"/>
    <cellStyle name="Normal 101 8 2 5 2 2" xfId="10408" xr:uid="{00000000-0005-0000-0000-0000D60A0000}"/>
    <cellStyle name="Normal 101 8 2 5 2 3" xfId="12031" xr:uid="{00000000-0005-0000-0000-0000D70A0000}"/>
    <cellStyle name="Normal 101 8 2 5 3" xfId="9777" xr:uid="{00000000-0005-0000-0000-0000D80A0000}"/>
    <cellStyle name="Normal 101 8 2 5 4" xfId="11406" xr:uid="{00000000-0005-0000-0000-0000D90A0000}"/>
    <cellStyle name="Normal 101 8 2 6" xfId="7423" xr:uid="{00000000-0005-0000-0000-0000DA0A0000}"/>
    <cellStyle name="Normal 101 8 2 6 2" xfId="9873" xr:uid="{00000000-0005-0000-0000-0000DB0A0000}"/>
    <cellStyle name="Normal 101 8 2 6 3" xfId="11496" xr:uid="{00000000-0005-0000-0000-0000DC0A0000}"/>
    <cellStyle name="Normal 101 8 2 7" xfId="8811" xr:uid="{00000000-0005-0000-0000-0000DD0A0000}"/>
    <cellStyle name="Normal 101 8 2 8" xfId="10821" xr:uid="{00000000-0005-0000-0000-0000DE0A0000}"/>
    <cellStyle name="Normal 101 8 3" xfId="5285" xr:uid="{00000000-0005-0000-0000-0000DF0A0000}"/>
    <cellStyle name="Normal 101 8 3 2" xfId="7026" xr:uid="{00000000-0005-0000-0000-0000E00A0000}"/>
    <cellStyle name="Normal 101 8 3 2 2" xfId="7738" xr:uid="{00000000-0005-0000-0000-0000E10A0000}"/>
    <cellStyle name="Normal 101 8 3 2 2 2" xfId="10188" xr:uid="{00000000-0005-0000-0000-0000E20A0000}"/>
    <cellStyle name="Normal 101 8 3 2 2 3" xfId="11811" xr:uid="{00000000-0005-0000-0000-0000E30A0000}"/>
    <cellStyle name="Normal 101 8 3 2 3" xfId="9512" xr:uid="{00000000-0005-0000-0000-0000E40A0000}"/>
    <cellStyle name="Normal 101 8 3 2 4" xfId="11184" xr:uid="{00000000-0005-0000-0000-0000E50A0000}"/>
    <cellStyle name="Normal 101 8 3 3" xfId="7467" xr:uid="{00000000-0005-0000-0000-0000E60A0000}"/>
    <cellStyle name="Normal 101 8 3 3 2" xfId="9917" xr:uid="{00000000-0005-0000-0000-0000E70A0000}"/>
    <cellStyle name="Normal 101 8 3 3 3" xfId="11540" xr:uid="{00000000-0005-0000-0000-0000E80A0000}"/>
    <cellStyle name="Normal 101 8 3 4" xfId="8856" xr:uid="{00000000-0005-0000-0000-0000E90A0000}"/>
    <cellStyle name="Normal 101 8 3 5" xfId="10865" xr:uid="{00000000-0005-0000-0000-0000EA0A0000}"/>
    <cellStyle name="Normal 101 8 4" xfId="5376" xr:uid="{00000000-0005-0000-0000-0000EB0A0000}"/>
    <cellStyle name="Normal 101 8 4 2" xfId="7114" xr:uid="{00000000-0005-0000-0000-0000EC0A0000}"/>
    <cellStyle name="Normal 101 8 4 2 2" xfId="7826" xr:uid="{00000000-0005-0000-0000-0000ED0A0000}"/>
    <cellStyle name="Normal 101 8 4 2 2 2" xfId="10276" xr:uid="{00000000-0005-0000-0000-0000EE0A0000}"/>
    <cellStyle name="Normal 101 8 4 2 2 3" xfId="11899" xr:uid="{00000000-0005-0000-0000-0000EF0A0000}"/>
    <cellStyle name="Normal 101 8 4 2 3" xfId="9600" xr:uid="{00000000-0005-0000-0000-0000F00A0000}"/>
    <cellStyle name="Normal 101 8 4 2 4" xfId="11272" xr:uid="{00000000-0005-0000-0000-0000F10A0000}"/>
    <cellStyle name="Normal 101 8 4 3" xfId="7555" xr:uid="{00000000-0005-0000-0000-0000F20A0000}"/>
    <cellStyle name="Normal 101 8 4 3 2" xfId="10005" xr:uid="{00000000-0005-0000-0000-0000F30A0000}"/>
    <cellStyle name="Normal 101 8 4 3 3" xfId="11628" xr:uid="{00000000-0005-0000-0000-0000F40A0000}"/>
    <cellStyle name="Normal 101 8 4 4" xfId="8945" xr:uid="{00000000-0005-0000-0000-0000F50A0000}"/>
    <cellStyle name="Normal 101 8 4 5" xfId="10953" xr:uid="{00000000-0005-0000-0000-0000F60A0000}"/>
    <cellStyle name="Normal 101 8 5" xfId="6901" xr:uid="{00000000-0005-0000-0000-0000F70A0000}"/>
    <cellStyle name="Normal 101 8 5 2" xfId="7651" xr:uid="{00000000-0005-0000-0000-0000F80A0000}"/>
    <cellStyle name="Normal 101 8 5 2 2" xfId="10101" xr:uid="{00000000-0005-0000-0000-0000F90A0000}"/>
    <cellStyle name="Normal 101 8 5 2 3" xfId="11724" xr:uid="{00000000-0005-0000-0000-0000FA0A0000}"/>
    <cellStyle name="Normal 101 8 5 3" xfId="9394" xr:uid="{00000000-0005-0000-0000-0000FB0A0000}"/>
    <cellStyle name="Normal 101 8 5 4" xfId="11097" xr:uid="{00000000-0005-0000-0000-0000FC0A0000}"/>
    <cellStyle name="Normal 101 8 6" xfId="7264" xr:uid="{00000000-0005-0000-0000-0000FD0A0000}"/>
    <cellStyle name="Normal 101 8 6 2" xfId="7913" xr:uid="{00000000-0005-0000-0000-0000FE0A0000}"/>
    <cellStyle name="Normal 101 8 6 2 2" xfId="10363" xr:uid="{00000000-0005-0000-0000-0000FF0A0000}"/>
    <cellStyle name="Normal 101 8 6 2 3" xfId="11986" xr:uid="{00000000-0005-0000-0000-0000000B0000}"/>
    <cellStyle name="Normal 101 8 6 3" xfId="9731" xr:uid="{00000000-0005-0000-0000-0000010B0000}"/>
    <cellStyle name="Normal 101 8 6 4" xfId="11361" xr:uid="{00000000-0005-0000-0000-0000020B0000}"/>
    <cellStyle name="Normal 101 8 7" xfId="7379" xr:uid="{00000000-0005-0000-0000-0000030B0000}"/>
    <cellStyle name="Normal 101 8 7 2" xfId="9830" xr:uid="{00000000-0005-0000-0000-0000040B0000}"/>
    <cellStyle name="Normal 101 8 7 3" xfId="11453" xr:uid="{00000000-0005-0000-0000-0000050B0000}"/>
    <cellStyle name="Normal 101 8 8" xfId="8611" xr:uid="{00000000-0005-0000-0000-0000060B0000}"/>
    <cellStyle name="Normal 101 8 9" xfId="10777" xr:uid="{00000000-0005-0000-0000-0000070B0000}"/>
    <cellStyle name="Normal 101 9" xfId="5172" xr:uid="{00000000-0005-0000-0000-0000080B0000}"/>
    <cellStyle name="Normal 101_Data Input" xfId="4376" xr:uid="{00000000-0005-0000-0000-0000090B0000}"/>
    <cellStyle name="Normal 102" xfId="343" xr:uid="{00000000-0005-0000-0000-00000A0B0000}"/>
    <cellStyle name="Normal 102 2" xfId="344" xr:uid="{00000000-0005-0000-0000-00000B0B0000}"/>
    <cellStyle name="Normal 102_Sheet1" xfId="5550" xr:uid="{00000000-0005-0000-0000-00000C0B0000}"/>
    <cellStyle name="Normal 103" xfId="345" xr:uid="{00000000-0005-0000-0000-00000D0B0000}"/>
    <cellStyle name="Normal 104" xfId="346" xr:uid="{00000000-0005-0000-0000-00000E0B0000}"/>
    <cellStyle name="Normal 104 2" xfId="347" xr:uid="{00000000-0005-0000-0000-00000F0B0000}"/>
    <cellStyle name="Normal 104 3" xfId="6870" xr:uid="{00000000-0005-0000-0000-0000100B0000}"/>
    <cellStyle name="Normal 104_Output(m)" xfId="5551" xr:uid="{00000000-0005-0000-0000-0000110B0000}"/>
    <cellStyle name="Normal 105" xfId="348" xr:uid="{00000000-0005-0000-0000-0000120B0000}"/>
    <cellStyle name="Normal 105 2" xfId="349" xr:uid="{00000000-0005-0000-0000-0000130B0000}"/>
    <cellStyle name="Normal 105 2 2" xfId="6590" xr:uid="{00000000-0005-0000-0000-0000140B0000}"/>
    <cellStyle name="Normal 105 3" xfId="6330" xr:uid="{00000000-0005-0000-0000-0000150B0000}"/>
    <cellStyle name="Normal 105 4" xfId="2857" xr:uid="{00000000-0005-0000-0000-0000160B0000}"/>
    <cellStyle name="Normal 105_Output(m)" xfId="5553" xr:uid="{00000000-0005-0000-0000-0000170B0000}"/>
    <cellStyle name="Normal 106" xfId="350" xr:uid="{00000000-0005-0000-0000-0000180B0000}"/>
    <cellStyle name="Normal 106 2" xfId="6897" xr:uid="{00000000-0005-0000-0000-0000190B0000}"/>
    <cellStyle name="Normal 106 3" xfId="6331" xr:uid="{00000000-0005-0000-0000-00001A0B0000}"/>
    <cellStyle name="Normal 106 3 2" xfId="7610" xr:uid="{00000000-0005-0000-0000-00001B0B0000}"/>
    <cellStyle name="Normal 106 3 2 2" xfId="10060" xr:uid="{00000000-0005-0000-0000-00001C0B0000}"/>
    <cellStyle name="Normal 106 3 2 3" xfId="11683" xr:uid="{00000000-0005-0000-0000-00001D0B0000}"/>
    <cellStyle name="Normal 106 3 3" xfId="9150" xr:uid="{00000000-0005-0000-0000-00001E0B0000}"/>
    <cellStyle name="Normal 106 3 4" xfId="11011" xr:uid="{00000000-0005-0000-0000-00001F0B0000}"/>
    <cellStyle name="Normal 106 4" xfId="4014" xr:uid="{00000000-0005-0000-0000-0000200B0000}"/>
    <cellStyle name="Normal 106 4 2" xfId="8343" xr:uid="{00000000-0005-0000-0000-0000210B0000}"/>
    <cellStyle name="Normal 106_Output(m)" xfId="5554" xr:uid="{00000000-0005-0000-0000-0000220B0000}"/>
    <cellStyle name="Normal 107" xfId="351" xr:uid="{00000000-0005-0000-0000-0000230B0000}"/>
    <cellStyle name="Normal 107 2" xfId="5556" xr:uid="{00000000-0005-0000-0000-0000240B0000}"/>
    <cellStyle name="Normal 107 3" xfId="6913" xr:uid="{00000000-0005-0000-0000-0000250B0000}"/>
    <cellStyle name="Normal 107 4" xfId="4170" xr:uid="{00000000-0005-0000-0000-0000260B0000}"/>
    <cellStyle name="Normal 107_Output(m)" xfId="5555" xr:uid="{00000000-0005-0000-0000-0000270B0000}"/>
    <cellStyle name="Normal 108" xfId="352" xr:uid="{00000000-0005-0000-0000-0000280B0000}"/>
    <cellStyle name="Normal 108 2" xfId="6915" xr:uid="{00000000-0005-0000-0000-0000290B0000}"/>
    <cellStyle name="Normal 108 3" xfId="6333" xr:uid="{00000000-0005-0000-0000-00002A0B0000}"/>
    <cellStyle name="Normal 108 4" xfId="4175" xr:uid="{00000000-0005-0000-0000-00002B0B0000}"/>
    <cellStyle name="Normal 108_Output(m)" xfId="5557" xr:uid="{00000000-0005-0000-0000-00002C0B0000}"/>
    <cellStyle name="Normal 109" xfId="353" xr:uid="{00000000-0005-0000-0000-00002D0B0000}"/>
    <cellStyle name="Normal 109 2" xfId="6917" xr:uid="{00000000-0005-0000-0000-00002E0B0000}"/>
    <cellStyle name="Normal 109 3" xfId="6334" xr:uid="{00000000-0005-0000-0000-00002F0B0000}"/>
    <cellStyle name="Normal 109 4" xfId="4180" xr:uid="{00000000-0005-0000-0000-0000300B0000}"/>
    <cellStyle name="Normal 109_Output(m)" xfId="5558" xr:uid="{00000000-0005-0000-0000-0000310B0000}"/>
    <cellStyle name="Normal 11" xfId="354" xr:uid="{00000000-0005-0000-0000-0000320B0000}"/>
    <cellStyle name="Normal 11 2" xfId="355" xr:uid="{00000000-0005-0000-0000-0000330B0000}"/>
    <cellStyle name="Normal 11 2 2" xfId="356" xr:uid="{00000000-0005-0000-0000-0000340B0000}"/>
    <cellStyle name="Normal 11 3" xfId="357" xr:uid="{00000000-0005-0000-0000-0000350B0000}"/>
    <cellStyle name="Normal 11 3 2" xfId="358" xr:uid="{00000000-0005-0000-0000-0000360B0000}"/>
    <cellStyle name="Normal 11 3 3" xfId="6647" xr:uid="{00000000-0005-0000-0000-0000370B0000}"/>
    <cellStyle name="Normal 11 3_Output(m)" xfId="5559" xr:uid="{00000000-0005-0000-0000-0000380B0000}"/>
    <cellStyle name="Normal 11 4" xfId="3026" xr:uid="{00000000-0005-0000-0000-0000390B0000}"/>
    <cellStyle name="Normal 11_Fuel Cost" xfId="3792" xr:uid="{00000000-0005-0000-0000-00003A0B0000}"/>
    <cellStyle name="Normal 110" xfId="359" xr:uid="{00000000-0005-0000-0000-00003B0B0000}"/>
    <cellStyle name="Normal 110 2" xfId="5236" xr:uid="{00000000-0005-0000-0000-00003C0B0000}"/>
    <cellStyle name="Normal 110 2 2" xfId="5338" xr:uid="{00000000-0005-0000-0000-00003D0B0000}"/>
    <cellStyle name="Normal 110 2 2 2" xfId="7077" xr:uid="{00000000-0005-0000-0000-00003E0B0000}"/>
    <cellStyle name="Normal 110 2 2 2 2" xfId="7789" xr:uid="{00000000-0005-0000-0000-00003F0B0000}"/>
    <cellStyle name="Normal 110 2 2 2 2 2" xfId="10239" xr:uid="{00000000-0005-0000-0000-0000400B0000}"/>
    <cellStyle name="Normal 110 2 2 2 2 3" xfId="11862" xr:uid="{00000000-0005-0000-0000-0000410B0000}"/>
    <cellStyle name="Normal 110 2 2 2 3" xfId="9563" xr:uid="{00000000-0005-0000-0000-0000420B0000}"/>
    <cellStyle name="Normal 110 2 2 2 4" xfId="11235" xr:uid="{00000000-0005-0000-0000-0000430B0000}"/>
    <cellStyle name="Normal 110 2 2 3" xfId="7518" xr:uid="{00000000-0005-0000-0000-0000440B0000}"/>
    <cellStyle name="Normal 110 2 2 3 2" xfId="9968" xr:uid="{00000000-0005-0000-0000-0000450B0000}"/>
    <cellStyle name="Normal 110 2 2 3 3" xfId="11591" xr:uid="{00000000-0005-0000-0000-0000460B0000}"/>
    <cellStyle name="Normal 110 2 2 4" xfId="8908" xr:uid="{00000000-0005-0000-0000-0000470B0000}"/>
    <cellStyle name="Normal 110 2 2 5" xfId="10916" xr:uid="{00000000-0005-0000-0000-0000480B0000}"/>
    <cellStyle name="Normal 110 2 3" xfId="5426" xr:uid="{00000000-0005-0000-0000-0000490B0000}"/>
    <cellStyle name="Normal 110 2 3 2" xfId="7164" xr:uid="{00000000-0005-0000-0000-00004A0B0000}"/>
    <cellStyle name="Normal 110 2 3 2 2" xfId="7876" xr:uid="{00000000-0005-0000-0000-00004B0B0000}"/>
    <cellStyle name="Normal 110 2 3 2 2 2" xfId="10326" xr:uid="{00000000-0005-0000-0000-00004C0B0000}"/>
    <cellStyle name="Normal 110 2 3 2 2 3" xfId="11949" xr:uid="{00000000-0005-0000-0000-00004D0B0000}"/>
    <cellStyle name="Normal 110 2 3 2 3" xfId="9650" xr:uid="{00000000-0005-0000-0000-00004E0B0000}"/>
    <cellStyle name="Normal 110 2 3 2 4" xfId="11322" xr:uid="{00000000-0005-0000-0000-00004F0B0000}"/>
    <cellStyle name="Normal 110 2 3 3" xfId="7605" xr:uid="{00000000-0005-0000-0000-0000500B0000}"/>
    <cellStyle name="Normal 110 2 3 3 2" xfId="10055" xr:uid="{00000000-0005-0000-0000-0000510B0000}"/>
    <cellStyle name="Normal 110 2 3 3 3" xfId="11678" xr:uid="{00000000-0005-0000-0000-0000520B0000}"/>
    <cellStyle name="Normal 110 2 3 4" xfId="8995" xr:uid="{00000000-0005-0000-0000-0000530B0000}"/>
    <cellStyle name="Normal 110 2 3 5" xfId="11003" xr:uid="{00000000-0005-0000-0000-0000540B0000}"/>
    <cellStyle name="Normal 110 2 4" xfId="6985" xr:uid="{00000000-0005-0000-0000-0000550B0000}"/>
    <cellStyle name="Normal 110 2 4 2" xfId="7701" xr:uid="{00000000-0005-0000-0000-0000560B0000}"/>
    <cellStyle name="Normal 110 2 4 2 2" xfId="10151" xr:uid="{00000000-0005-0000-0000-0000570B0000}"/>
    <cellStyle name="Normal 110 2 4 2 3" xfId="11774" xr:uid="{00000000-0005-0000-0000-0000580B0000}"/>
    <cellStyle name="Normal 110 2 4 3" xfId="9471" xr:uid="{00000000-0005-0000-0000-0000590B0000}"/>
    <cellStyle name="Normal 110 2 4 4" xfId="11147" xr:uid="{00000000-0005-0000-0000-00005A0B0000}"/>
    <cellStyle name="Normal 110 2 5" xfId="7320" xr:uid="{00000000-0005-0000-0000-00005B0B0000}"/>
    <cellStyle name="Normal 110 2 5 2" xfId="7965" xr:uid="{00000000-0005-0000-0000-00005C0B0000}"/>
    <cellStyle name="Normal 110 2 5 2 2" xfId="10415" xr:uid="{00000000-0005-0000-0000-00005D0B0000}"/>
    <cellStyle name="Normal 110 2 5 2 3" xfId="12038" xr:uid="{00000000-0005-0000-0000-00005E0B0000}"/>
    <cellStyle name="Normal 110 2 5 3" xfId="9784" xr:uid="{00000000-0005-0000-0000-00005F0B0000}"/>
    <cellStyle name="Normal 110 2 5 4" xfId="11413" xr:uid="{00000000-0005-0000-0000-0000600B0000}"/>
    <cellStyle name="Normal 110 2 6" xfId="7430" xr:uid="{00000000-0005-0000-0000-0000610B0000}"/>
    <cellStyle name="Normal 110 2 6 2" xfId="9880" xr:uid="{00000000-0005-0000-0000-0000620B0000}"/>
    <cellStyle name="Normal 110 2 6 3" xfId="11503" xr:uid="{00000000-0005-0000-0000-0000630B0000}"/>
    <cellStyle name="Normal 110 2 7" xfId="8818" xr:uid="{00000000-0005-0000-0000-0000640B0000}"/>
    <cellStyle name="Normal 110 2 8" xfId="10828" xr:uid="{00000000-0005-0000-0000-0000650B0000}"/>
    <cellStyle name="Normal 110 3" xfId="5293" xr:uid="{00000000-0005-0000-0000-0000660B0000}"/>
    <cellStyle name="Normal 110 3 2" xfId="7033" xr:uid="{00000000-0005-0000-0000-0000670B0000}"/>
    <cellStyle name="Normal 110 3 2 2" xfId="7745" xr:uid="{00000000-0005-0000-0000-0000680B0000}"/>
    <cellStyle name="Normal 110 3 2 2 2" xfId="10195" xr:uid="{00000000-0005-0000-0000-0000690B0000}"/>
    <cellStyle name="Normal 110 3 2 2 3" xfId="11818" xr:uid="{00000000-0005-0000-0000-00006A0B0000}"/>
    <cellStyle name="Normal 110 3 2 3" xfId="9519" xr:uid="{00000000-0005-0000-0000-00006B0B0000}"/>
    <cellStyle name="Normal 110 3 2 4" xfId="11191" xr:uid="{00000000-0005-0000-0000-00006C0B0000}"/>
    <cellStyle name="Normal 110 3 3" xfId="7474" xr:uid="{00000000-0005-0000-0000-00006D0B0000}"/>
    <cellStyle name="Normal 110 3 3 2" xfId="9924" xr:uid="{00000000-0005-0000-0000-00006E0B0000}"/>
    <cellStyle name="Normal 110 3 3 3" xfId="11547" xr:uid="{00000000-0005-0000-0000-00006F0B0000}"/>
    <cellStyle name="Normal 110 3 4" xfId="8864" xr:uid="{00000000-0005-0000-0000-0000700B0000}"/>
    <cellStyle name="Normal 110 3 5" xfId="10872" xr:uid="{00000000-0005-0000-0000-0000710B0000}"/>
    <cellStyle name="Normal 110 4" xfId="5383" xr:uid="{00000000-0005-0000-0000-0000720B0000}"/>
    <cellStyle name="Normal 110 4 2" xfId="7121" xr:uid="{00000000-0005-0000-0000-0000730B0000}"/>
    <cellStyle name="Normal 110 4 2 2" xfId="7833" xr:uid="{00000000-0005-0000-0000-0000740B0000}"/>
    <cellStyle name="Normal 110 4 2 2 2" xfId="10283" xr:uid="{00000000-0005-0000-0000-0000750B0000}"/>
    <cellStyle name="Normal 110 4 2 2 3" xfId="11906" xr:uid="{00000000-0005-0000-0000-0000760B0000}"/>
    <cellStyle name="Normal 110 4 2 3" xfId="9607" xr:uid="{00000000-0005-0000-0000-0000770B0000}"/>
    <cellStyle name="Normal 110 4 2 4" xfId="11279" xr:uid="{00000000-0005-0000-0000-0000780B0000}"/>
    <cellStyle name="Normal 110 4 3" xfId="7562" xr:uid="{00000000-0005-0000-0000-0000790B0000}"/>
    <cellStyle name="Normal 110 4 3 2" xfId="10012" xr:uid="{00000000-0005-0000-0000-00007A0B0000}"/>
    <cellStyle name="Normal 110 4 3 3" xfId="11635" xr:uid="{00000000-0005-0000-0000-00007B0B0000}"/>
    <cellStyle name="Normal 110 4 4" xfId="8952" xr:uid="{00000000-0005-0000-0000-00007C0B0000}"/>
    <cellStyle name="Normal 110 4 5" xfId="10960" xr:uid="{00000000-0005-0000-0000-00007D0B0000}"/>
    <cellStyle name="Normal 110 5" xfId="6919" xr:uid="{00000000-0005-0000-0000-00007E0B0000}"/>
    <cellStyle name="Normal 110 5 2" xfId="7658" xr:uid="{00000000-0005-0000-0000-00007F0B0000}"/>
    <cellStyle name="Normal 110 5 2 2" xfId="10108" xr:uid="{00000000-0005-0000-0000-0000800B0000}"/>
    <cellStyle name="Normal 110 5 2 3" xfId="11731" xr:uid="{00000000-0005-0000-0000-0000810B0000}"/>
    <cellStyle name="Normal 110 5 3" xfId="9408" xr:uid="{00000000-0005-0000-0000-0000820B0000}"/>
    <cellStyle name="Normal 110 5 4" xfId="11104" xr:uid="{00000000-0005-0000-0000-0000830B0000}"/>
    <cellStyle name="Normal 110 6" xfId="6335" xr:uid="{00000000-0005-0000-0000-0000840B0000}"/>
    <cellStyle name="Normal 110 7" xfId="7271" xr:uid="{00000000-0005-0000-0000-0000850B0000}"/>
    <cellStyle name="Normal 110 7 2" xfId="7920" xr:uid="{00000000-0005-0000-0000-0000860B0000}"/>
    <cellStyle name="Normal 110 7 2 2" xfId="10370" xr:uid="{00000000-0005-0000-0000-0000870B0000}"/>
    <cellStyle name="Normal 110 7 2 3" xfId="11993" xr:uid="{00000000-0005-0000-0000-0000880B0000}"/>
    <cellStyle name="Normal 110 7 3" xfId="9738" xr:uid="{00000000-0005-0000-0000-0000890B0000}"/>
    <cellStyle name="Normal 110 7 4" xfId="11368" xr:uid="{00000000-0005-0000-0000-00008A0B0000}"/>
    <cellStyle name="Normal 110 8" xfId="7387" xr:uid="{00000000-0005-0000-0000-00008B0B0000}"/>
    <cellStyle name="Normal 110 8 2" xfId="9837" xr:uid="{00000000-0005-0000-0000-00008C0B0000}"/>
    <cellStyle name="Normal 110 8 3" xfId="11460" xr:uid="{00000000-0005-0000-0000-00008D0B0000}"/>
    <cellStyle name="Normal 110 9" xfId="4371" xr:uid="{00000000-0005-0000-0000-00008E0B0000}"/>
    <cellStyle name="Normal 110 9 2" xfId="8670" xr:uid="{00000000-0005-0000-0000-00008F0B0000}"/>
    <cellStyle name="Normal 110 9 3" xfId="10784" xr:uid="{00000000-0005-0000-0000-0000900B0000}"/>
    <cellStyle name="Normal 110_Output(m)" xfId="5560" xr:uid="{00000000-0005-0000-0000-0000910B0000}"/>
    <cellStyle name="Normal 111" xfId="360" xr:uid="{00000000-0005-0000-0000-0000920B0000}"/>
    <cellStyle name="Normal 112" xfId="361" xr:uid="{00000000-0005-0000-0000-0000930B0000}"/>
    <cellStyle name="Normal 113" xfId="362" xr:uid="{00000000-0005-0000-0000-0000940B0000}"/>
    <cellStyle name="Normal 114" xfId="363" xr:uid="{00000000-0005-0000-0000-0000950B0000}"/>
    <cellStyle name="Normal 114 2" xfId="5561" xr:uid="{00000000-0005-0000-0000-0000960B0000}"/>
    <cellStyle name="Normal 115" xfId="364" xr:uid="{00000000-0005-0000-0000-0000970B0000}"/>
    <cellStyle name="Normal 116" xfId="365" xr:uid="{00000000-0005-0000-0000-0000980B0000}"/>
    <cellStyle name="Normal 116 2" xfId="5562" xr:uid="{00000000-0005-0000-0000-0000990B0000}"/>
    <cellStyle name="Normal 117" xfId="366" xr:uid="{00000000-0005-0000-0000-00009A0B0000}"/>
    <cellStyle name="Normal 117 2" xfId="5563" xr:uid="{00000000-0005-0000-0000-00009B0B0000}"/>
    <cellStyle name="Normal 118" xfId="367" xr:uid="{00000000-0005-0000-0000-00009C0B0000}"/>
    <cellStyle name="Normal 118 2" xfId="6465" xr:uid="{00000000-0005-0000-0000-00009D0B0000}"/>
    <cellStyle name="Normal 119" xfId="368" xr:uid="{00000000-0005-0000-0000-00009E0B0000}"/>
    <cellStyle name="Normal 119 2" xfId="6571" xr:uid="{00000000-0005-0000-0000-00009F0B0000}"/>
    <cellStyle name="Normal 12" xfId="369" xr:uid="{00000000-0005-0000-0000-0000A00B0000}"/>
    <cellStyle name="Normal 12 2" xfId="370" xr:uid="{00000000-0005-0000-0000-0000A10B0000}"/>
    <cellStyle name="Normal 12 2 2" xfId="371" xr:uid="{00000000-0005-0000-0000-0000A20B0000}"/>
    <cellStyle name="Normal 12 2 3" xfId="6648" xr:uid="{00000000-0005-0000-0000-0000A30B0000}"/>
    <cellStyle name="Normal 12 2_Output(m)" xfId="5564" xr:uid="{00000000-0005-0000-0000-0000A40B0000}"/>
    <cellStyle name="Normal 12 3" xfId="3027" xr:uid="{00000000-0005-0000-0000-0000A50B0000}"/>
    <cellStyle name="Normal 12_Data Input" xfId="4378" xr:uid="{00000000-0005-0000-0000-0000A60B0000}"/>
    <cellStyle name="Normal 120" xfId="372" xr:uid="{00000000-0005-0000-0000-0000A70B0000}"/>
    <cellStyle name="Normal 120 2" xfId="7607" xr:uid="{00000000-0005-0000-0000-0000A80B0000}"/>
    <cellStyle name="Normal 120 2 2" xfId="10057" xr:uid="{00000000-0005-0000-0000-0000A90B0000}"/>
    <cellStyle name="Normal 120 2 3" xfId="11680" xr:uid="{00000000-0005-0000-0000-0000AA0B0000}"/>
    <cellStyle name="Normal 120 3" xfId="6212" xr:uid="{00000000-0005-0000-0000-0000AB0B0000}"/>
    <cellStyle name="Normal 120 3 2" xfId="9131" xr:uid="{00000000-0005-0000-0000-0000AC0B0000}"/>
    <cellStyle name="Normal 120 3 3" xfId="11008" xr:uid="{00000000-0005-0000-0000-0000AD0B0000}"/>
    <cellStyle name="Normal 121" xfId="373" xr:uid="{00000000-0005-0000-0000-0000AE0B0000}"/>
    <cellStyle name="Normal 121 2" xfId="7649" xr:uid="{00000000-0005-0000-0000-0000AF0B0000}"/>
    <cellStyle name="Normal 121 2 2" xfId="10099" xr:uid="{00000000-0005-0000-0000-0000B00B0000}"/>
    <cellStyle name="Normal 121 2 3" xfId="11722" xr:uid="{00000000-0005-0000-0000-0000B10B0000}"/>
    <cellStyle name="Normal 121 3" xfId="6896" xr:uid="{00000000-0005-0000-0000-0000B20B0000}"/>
    <cellStyle name="Normal 121 3 2" xfId="9390" xr:uid="{00000000-0005-0000-0000-0000B30B0000}"/>
    <cellStyle name="Normal 121 3 3" xfId="11095" xr:uid="{00000000-0005-0000-0000-0000B40B0000}"/>
    <cellStyle name="Normal 122" xfId="374" xr:uid="{00000000-0005-0000-0000-0000B50B0000}"/>
    <cellStyle name="Normal 123" xfId="375" xr:uid="{00000000-0005-0000-0000-0000B60B0000}"/>
    <cellStyle name="Normal 124" xfId="376" xr:uid="{00000000-0005-0000-0000-0000B70B0000}"/>
    <cellStyle name="Normal 124 2" xfId="7642" xr:uid="{00000000-0005-0000-0000-0000B80B0000}"/>
    <cellStyle name="Normal 124 2 2" xfId="10092" xr:uid="{00000000-0005-0000-0000-0000B90B0000}"/>
    <cellStyle name="Normal 124 2 3" xfId="11715" xr:uid="{00000000-0005-0000-0000-0000BA0B0000}"/>
    <cellStyle name="Normal 124 3" xfId="6844" xr:uid="{00000000-0005-0000-0000-0000BB0B0000}"/>
    <cellStyle name="Normal 124 3 2" xfId="9363" xr:uid="{00000000-0005-0000-0000-0000BC0B0000}"/>
    <cellStyle name="Normal 124 3 3" xfId="11088" xr:uid="{00000000-0005-0000-0000-0000BD0B0000}"/>
    <cellStyle name="Normal 125" xfId="377" xr:uid="{00000000-0005-0000-0000-0000BE0B0000}"/>
    <cellStyle name="Normal 125 2" xfId="7192" xr:uid="{00000000-0005-0000-0000-0000BF0B0000}"/>
    <cellStyle name="Normal 126" xfId="378" xr:uid="{00000000-0005-0000-0000-0000C00B0000}"/>
    <cellStyle name="Normal 126 2" xfId="7643" xr:uid="{00000000-0005-0000-0000-0000C10B0000}"/>
    <cellStyle name="Normal 126 2 2" xfId="10093" xr:uid="{00000000-0005-0000-0000-0000C20B0000}"/>
    <cellStyle name="Normal 126 2 3" xfId="11716" xr:uid="{00000000-0005-0000-0000-0000C30B0000}"/>
    <cellStyle name="Normal 126 3" xfId="6869" xr:uid="{00000000-0005-0000-0000-0000C40B0000}"/>
    <cellStyle name="Normal 126 3 2" xfId="9373" xr:uid="{00000000-0005-0000-0000-0000C50B0000}"/>
    <cellStyle name="Normal 126 3 3" xfId="11089" xr:uid="{00000000-0005-0000-0000-0000C60B0000}"/>
    <cellStyle name="Normal 127" xfId="379" xr:uid="{00000000-0005-0000-0000-0000C70B0000}"/>
    <cellStyle name="Normal 127 2" xfId="7322" xr:uid="{00000000-0005-0000-0000-0000C80B0000}"/>
    <cellStyle name="Normal 127 2 2" xfId="9786" xr:uid="{00000000-0005-0000-0000-0000C90B0000}"/>
    <cellStyle name="Normal 127 2 3" xfId="11415" xr:uid="{00000000-0005-0000-0000-0000CA0B0000}"/>
    <cellStyle name="Normal 128" xfId="380" xr:uid="{00000000-0005-0000-0000-0000CB0B0000}"/>
    <cellStyle name="Normal 128 2" xfId="7327" xr:uid="{00000000-0005-0000-0000-0000CC0B0000}"/>
    <cellStyle name="Normal 129" xfId="7328" xr:uid="{00000000-0005-0000-0000-0000CD0B0000}"/>
    <cellStyle name="Normal 13" xfId="381" xr:uid="{00000000-0005-0000-0000-0000CE0B0000}"/>
    <cellStyle name="Normal 13 2" xfId="382" xr:uid="{00000000-0005-0000-0000-0000CF0B0000}"/>
    <cellStyle name="Normal 13 2 2" xfId="383" xr:uid="{00000000-0005-0000-0000-0000D00B0000}"/>
    <cellStyle name="Normal 13 2 2 2" xfId="6650" xr:uid="{00000000-0005-0000-0000-0000D10B0000}"/>
    <cellStyle name="Normal 13 2 3" xfId="6336" xr:uid="{00000000-0005-0000-0000-0000D20B0000}"/>
    <cellStyle name="Normal 13 2 4" xfId="3029" xr:uid="{00000000-0005-0000-0000-0000D30B0000}"/>
    <cellStyle name="Normal 13 2_Output(m)" xfId="5565" xr:uid="{00000000-0005-0000-0000-0000D40B0000}"/>
    <cellStyle name="Normal 13 3" xfId="384" xr:uid="{00000000-0005-0000-0000-0000D50B0000}"/>
    <cellStyle name="Normal 13 3 2" xfId="5567" xr:uid="{00000000-0005-0000-0000-0000D60B0000}"/>
    <cellStyle name="Normal 13 3 3" xfId="6651" xr:uid="{00000000-0005-0000-0000-0000D70B0000}"/>
    <cellStyle name="Normal 13 3 4" xfId="3030" xr:uid="{00000000-0005-0000-0000-0000D80B0000}"/>
    <cellStyle name="Normal 13 3_Output(m)" xfId="5566" xr:uid="{00000000-0005-0000-0000-0000D90B0000}"/>
    <cellStyle name="Normal 13 4" xfId="3028" xr:uid="{00000000-0005-0000-0000-0000DA0B0000}"/>
    <cellStyle name="Normal 13 4 2" xfId="6649" xr:uid="{00000000-0005-0000-0000-0000DB0B0000}"/>
    <cellStyle name="Normal 13 4 3" xfId="6337" xr:uid="{00000000-0005-0000-0000-0000DC0B0000}"/>
    <cellStyle name="Normal 13 4_Output(m)" xfId="5568" xr:uid="{00000000-0005-0000-0000-0000DD0B0000}"/>
    <cellStyle name="Normal 13_Fuel Cost" xfId="3793" xr:uid="{00000000-0005-0000-0000-0000DE0B0000}"/>
    <cellStyle name="Normal 130" xfId="7968" xr:uid="{00000000-0005-0000-0000-0000DF0B0000}"/>
    <cellStyle name="Normal 131" xfId="7325" xr:uid="{00000000-0005-0000-0000-0000E00B0000}"/>
    <cellStyle name="Normal 131 2" xfId="9789" xr:uid="{00000000-0005-0000-0000-0000E10B0000}"/>
    <cellStyle name="Normal 131 3" xfId="11418" xr:uid="{00000000-0005-0000-0000-0000E20B0000}"/>
    <cellStyle name="Normal 132" xfId="2638" xr:uid="{00000000-0005-0000-0000-0000E30B0000}"/>
    <cellStyle name="Normal 132 2" xfId="8345" xr:uid="{00000000-0005-0000-0000-0000E40B0000}"/>
    <cellStyle name="Normal 133" xfId="9121" xr:uid="{00000000-0005-0000-0000-0000E50B0000}"/>
    <cellStyle name="Normal 134" xfId="8312" xr:uid="{00000000-0005-0000-0000-0000E60B0000}"/>
    <cellStyle name="Normal 135" xfId="8200" xr:uid="{00000000-0005-0000-0000-0000E70B0000}"/>
    <cellStyle name="Normal 136" xfId="8349" xr:uid="{00000000-0005-0000-0000-0000E80B0000}"/>
    <cellStyle name="Normal 137" xfId="8485" xr:uid="{00000000-0005-0000-0000-0000E90B0000}"/>
    <cellStyle name="Normal 138" xfId="8280" xr:uid="{00000000-0005-0000-0000-0000EA0B0000}"/>
    <cellStyle name="Normal 139" xfId="12052" xr:uid="{00000000-0005-0000-0000-0000EB0B0000}"/>
    <cellStyle name="Normal 14" xfId="385" xr:uid="{00000000-0005-0000-0000-0000EC0B0000}"/>
    <cellStyle name="Normal 14 10" xfId="4032" xr:uid="{00000000-0005-0000-0000-0000ED0B0000}"/>
    <cellStyle name="Normal 14 2" xfId="386" xr:uid="{00000000-0005-0000-0000-0000EE0B0000}"/>
    <cellStyle name="Normal 14 2 2" xfId="387" xr:uid="{00000000-0005-0000-0000-0000EF0B0000}"/>
    <cellStyle name="Normal 14 2 2 2" xfId="6652" xr:uid="{00000000-0005-0000-0000-0000F00B0000}"/>
    <cellStyle name="Normal 14 2 2 3" xfId="6338" xr:uid="{00000000-0005-0000-0000-0000F10B0000}"/>
    <cellStyle name="Normal 14 2 2 4" xfId="3033" xr:uid="{00000000-0005-0000-0000-0000F20B0000}"/>
    <cellStyle name="Normal 14 2 2_Output(m)" xfId="5569" xr:uid="{00000000-0005-0000-0000-0000F30B0000}"/>
    <cellStyle name="Normal 14 2 3" xfId="388" xr:uid="{00000000-0005-0000-0000-0000F40B0000}"/>
    <cellStyle name="Normal 14 2 3 2" xfId="5571" xr:uid="{00000000-0005-0000-0000-0000F50B0000}"/>
    <cellStyle name="Normal 14 2 3 3" xfId="6653" xr:uid="{00000000-0005-0000-0000-0000F60B0000}"/>
    <cellStyle name="Normal 14 2 3 4" xfId="3034" xr:uid="{00000000-0005-0000-0000-0000F70B0000}"/>
    <cellStyle name="Normal 14 2 3_Output(m)" xfId="5570" xr:uid="{00000000-0005-0000-0000-0000F80B0000}"/>
    <cellStyle name="Normal 14 2 4" xfId="3032" xr:uid="{00000000-0005-0000-0000-0000F90B0000}"/>
    <cellStyle name="Normal 14 2_Fuel Cost" xfId="3794" xr:uid="{00000000-0005-0000-0000-0000FA0B0000}"/>
    <cellStyle name="Normal 14 3" xfId="389" xr:uid="{00000000-0005-0000-0000-0000FB0B0000}"/>
    <cellStyle name="Normal 14 3 2" xfId="390" xr:uid="{00000000-0005-0000-0000-0000FC0B0000}"/>
    <cellStyle name="Normal 14 3 2 2" xfId="5573" xr:uid="{00000000-0005-0000-0000-0000FD0B0000}"/>
    <cellStyle name="Normal 14 3 3" xfId="391" xr:uid="{00000000-0005-0000-0000-0000FE0B0000}"/>
    <cellStyle name="Normal 14 3_Output(m)" xfId="5572" xr:uid="{00000000-0005-0000-0000-0000FF0B0000}"/>
    <cellStyle name="Normal 14 4" xfId="392" xr:uid="{00000000-0005-0000-0000-0000000C0000}"/>
    <cellStyle name="Normal 14 4 2" xfId="393" xr:uid="{00000000-0005-0000-0000-0000010C0000}"/>
    <cellStyle name="Normal 14 4 2 2" xfId="5574" xr:uid="{00000000-0005-0000-0000-0000020C0000}"/>
    <cellStyle name="Normal 14 4 3" xfId="5575" xr:uid="{00000000-0005-0000-0000-0000030C0000}"/>
    <cellStyle name="Normal 14 4_Sheet1" xfId="5576" xr:uid="{00000000-0005-0000-0000-0000040C0000}"/>
    <cellStyle name="Normal 14 5" xfId="394" xr:uid="{00000000-0005-0000-0000-0000050C0000}"/>
    <cellStyle name="Normal 14 5 2" xfId="395" xr:uid="{00000000-0005-0000-0000-0000060C0000}"/>
    <cellStyle name="Normal 14 5 2 2" xfId="5577" xr:uid="{00000000-0005-0000-0000-0000070C0000}"/>
    <cellStyle name="Normal 14 5 3" xfId="5578" xr:uid="{00000000-0005-0000-0000-0000080C0000}"/>
    <cellStyle name="Normal 14 5_Sheet1" xfId="5579" xr:uid="{00000000-0005-0000-0000-0000090C0000}"/>
    <cellStyle name="Normal 14 6" xfId="396" xr:uid="{00000000-0005-0000-0000-00000A0C0000}"/>
    <cellStyle name="Normal 14 6 2" xfId="397" xr:uid="{00000000-0005-0000-0000-00000B0C0000}"/>
    <cellStyle name="Normal 14 6 2 2" xfId="5580" xr:uid="{00000000-0005-0000-0000-00000C0C0000}"/>
    <cellStyle name="Normal 14 6 3" xfId="5581" xr:uid="{00000000-0005-0000-0000-00000D0C0000}"/>
    <cellStyle name="Normal 14 6_Sheet1" xfId="5582" xr:uid="{00000000-0005-0000-0000-00000E0C0000}"/>
    <cellStyle name="Normal 14 7" xfId="398" xr:uid="{00000000-0005-0000-0000-00000F0C0000}"/>
    <cellStyle name="Normal 14 7 2" xfId="399" xr:uid="{00000000-0005-0000-0000-0000100C0000}"/>
    <cellStyle name="Normal 14 7 2 2" xfId="5583" xr:uid="{00000000-0005-0000-0000-0000110C0000}"/>
    <cellStyle name="Normal 14 7 3" xfId="5584" xr:uid="{00000000-0005-0000-0000-0000120C0000}"/>
    <cellStyle name="Normal 14 7_Sheet1" xfId="5585" xr:uid="{00000000-0005-0000-0000-0000130C0000}"/>
    <cellStyle name="Normal 14 8" xfId="400" xr:uid="{00000000-0005-0000-0000-0000140C0000}"/>
    <cellStyle name="Normal 14 9" xfId="3031" xr:uid="{00000000-0005-0000-0000-0000150C0000}"/>
    <cellStyle name="Normal 14_Comparison to Apr 2012" xfId="4455" xr:uid="{00000000-0005-0000-0000-0000160C0000}"/>
    <cellStyle name="Normal 140" xfId="12054" xr:uid="{00000000-0005-0000-0000-0000170C0000}"/>
    <cellStyle name="Normal 141" xfId="12057" xr:uid="{00000000-0005-0000-0000-0000180C0000}"/>
    <cellStyle name="Normal 142" xfId="12058" xr:uid="{00000000-0005-0000-0000-0000190C0000}"/>
    <cellStyle name="Normal 143" xfId="12059" xr:uid="{00000000-0005-0000-0000-00001A0C0000}"/>
    <cellStyle name="Normal 144" xfId="12061" xr:uid="{00000000-0005-0000-0000-00001B0C0000}"/>
    <cellStyle name="Normal 144 2" xfId="12062" xr:uid="{00000000-0005-0000-0000-00001C0C0000}"/>
    <cellStyle name="Normal 145" xfId="12064" xr:uid="{00000000-0005-0000-0000-00001D0C0000}"/>
    <cellStyle name="Normal 146" xfId="12066" xr:uid="{00000000-0005-0000-0000-00001E0C0000}"/>
    <cellStyle name="Normal 147" xfId="12067" xr:uid="{00000000-0005-0000-0000-00001F0C0000}"/>
    <cellStyle name="Normal 148" xfId="12070" xr:uid="{00000000-0005-0000-0000-0000200C0000}"/>
    <cellStyle name="Normal 15" xfId="401" xr:uid="{00000000-0005-0000-0000-0000210C0000}"/>
    <cellStyle name="Normal 15 10" xfId="402" xr:uid="{00000000-0005-0000-0000-0000220C0000}"/>
    <cellStyle name="Normal 15 10 2" xfId="403" xr:uid="{00000000-0005-0000-0000-0000230C0000}"/>
    <cellStyle name="Normal 15 10_NEPOOL Off Peak" xfId="4512" xr:uid="{00000000-0005-0000-0000-0000240C0000}"/>
    <cellStyle name="Normal 15 11" xfId="404" xr:uid="{00000000-0005-0000-0000-0000250C0000}"/>
    <cellStyle name="Normal 15 11 2" xfId="405" xr:uid="{00000000-0005-0000-0000-0000260C0000}"/>
    <cellStyle name="Normal 15 11_NEPOOL Off Peak" xfId="4513" xr:uid="{00000000-0005-0000-0000-0000270C0000}"/>
    <cellStyle name="Normal 15 12" xfId="406" xr:uid="{00000000-0005-0000-0000-0000280C0000}"/>
    <cellStyle name="Normal 15 12 2" xfId="407" xr:uid="{00000000-0005-0000-0000-0000290C0000}"/>
    <cellStyle name="Normal 15 12_NEPOOL Off Peak" xfId="4514" xr:uid="{00000000-0005-0000-0000-00002A0C0000}"/>
    <cellStyle name="Normal 15 13" xfId="408" xr:uid="{00000000-0005-0000-0000-00002B0C0000}"/>
    <cellStyle name="Normal 15 13 2" xfId="409" xr:uid="{00000000-0005-0000-0000-00002C0C0000}"/>
    <cellStyle name="Normal 15 13_NEPOOL Off Peak" xfId="4515" xr:uid="{00000000-0005-0000-0000-00002D0C0000}"/>
    <cellStyle name="Normal 15 14" xfId="410" xr:uid="{00000000-0005-0000-0000-00002E0C0000}"/>
    <cellStyle name="Normal 15 14 2" xfId="411" xr:uid="{00000000-0005-0000-0000-00002F0C0000}"/>
    <cellStyle name="Normal 15 14_NEPOOL Off Peak" xfId="4516" xr:uid="{00000000-0005-0000-0000-0000300C0000}"/>
    <cellStyle name="Normal 15 15" xfId="412" xr:uid="{00000000-0005-0000-0000-0000310C0000}"/>
    <cellStyle name="Normal 15 15 2" xfId="413" xr:uid="{00000000-0005-0000-0000-0000320C0000}"/>
    <cellStyle name="Normal 15 15_NEPOOL Off Peak" xfId="4517" xr:uid="{00000000-0005-0000-0000-0000330C0000}"/>
    <cellStyle name="Normal 15 16" xfId="414" xr:uid="{00000000-0005-0000-0000-0000340C0000}"/>
    <cellStyle name="Normal 15 16 2" xfId="415" xr:uid="{00000000-0005-0000-0000-0000350C0000}"/>
    <cellStyle name="Normal 15 16_NEPOOL Off Peak" xfId="4518" xr:uid="{00000000-0005-0000-0000-0000360C0000}"/>
    <cellStyle name="Normal 15 17" xfId="416" xr:uid="{00000000-0005-0000-0000-0000370C0000}"/>
    <cellStyle name="Normal 15 17 2" xfId="417" xr:uid="{00000000-0005-0000-0000-0000380C0000}"/>
    <cellStyle name="Normal 15 17_NEPOOL Off Peak" xfId="4519" xr:uid="{00000000-0005-0000-0000-0000390C0000}"/>
    <cellStyle name="Normal 15 18" xfId="418" xr:uid="{00000000-0005-0000-0000-00003A0C0000}"/>
    <cellStyle name="Normal 15 18 2" xfId="419" xr:uid="{00000000-0005-0000-0000-00003B0C0000}"/>
    <cellStyle name="Normal 15 18_NEPOOL Off Peak" xfId="4520" xr:uid="{00000000-0005-0000-0000-00003C0C0000}"/>
    <cellStyle name="Normal 15 19" xfId="420" xr:uid="{00000000-0005-0000-0000-00003D0C0000}"/>
    <cellStyle name="Normal 15 19 2" xfId="421" xr:uid="{00000000-0005-0000-0000-00003E0C0000}"/>
    <cellStyle name="Normal 15 19_NEPOOL Off Peak" xfId="4521" xr:uid="{00000000-0005-0000-0000-00003F0C0000}"/>
    <cellStyle name="Normal 15 2" xfId="422" xr:uid="{00000000-0005-0000-0000-0000400C0000}"/>
    <cellStyle name="Normal 15 2 2" xfId="423" xr:uid="{00000000-0005-0000-0000-0000410C0000}"/>
    <cellStyle name="Normal 15 2 2 2" xfId="424" xr:uid="{00000000-0005-0000-0000-0000420C0000}"/>
    <cellStyle name="Normal 15 2 2 2 2" xfId="425" xr:uid="{00000000-0005-0000-0000-0000430C0000}"/>
    <cellStyle name="Normal 15 2 2 2_NEPOOL Off Peak" xfId="4523" xr:uid="{00000000-0005-0000-0000-0000440C0000}"/>
    <cellStyle name="Normal 15 2 2 3" xfId="426" xr:uid="{00000000-0005-0000-0000-0000450C0000}"/>
    <cellStyle name="Normal 15 2 2 4" xfId="3036" xr:uid="{00000000-0005-0000-0000-0000460C0000}"/>
    <cellStyle name="Normal 15 2 2_Average Energy Prices" xfId="4241" xr:uid="{00000000-0005-0000-0000-0000470C0000}"/>
    <cellStyle name="Normal 15 2 3" xfId="427" xr:uid="{00000000-0005-0000-0000-0000480C0000}"/>
    <cellStyle name="Normal 15 2 3 2" xfId="428" xr:uid="{00000000-0005-0000-0000-0000490C0000}"/>
    <cellStyle name="Normal 15 2 3_NEPOOL Off Peak" xfId="4524" xr:uid="{00000000-0005-0000-0000-00004A0C0000}"/>
    <cellStyle name="Normal 15 2_NEPOOL Off Peak" xfId="4522" xr:uid="{00000000-0005-0000-0000-00004B0C0000}"/>
    <cellStyle name="Normal 15 20" xfId="429" xr:uid="{00000000-0005-0000-0000-00004C0C0000}"/>
    <cellStyle name="Normal 15 20 2" xfId="430" xr:uid="{00000000-0005-0000-0000-00004D0C0000}"/>
    <cellStyle name="Normal 15 20_NEPOOL Off Peak" xfId="4525" xr:uid="{00000000-0005-0000-0000-00004E0C0000}"/>
    <cellStyle name="Normal 15 21" xfId="431" xr:uid="{00000000-0005-0000-0000-00004F0C0000}"/>
    <cellStyle name="Normal 15 21 2" xfId="432" xr:uid="{00000000-0005-0000-0000-0000500C0000}"/>
    <cellStyle name="Normal 15 21_NEPOOL Off Peak" xfId="4526" xr:uid="{00000000-0005-0000-0000-0000510C0000}"/>
    <cellStyle name="Normal 15 22" xfId="433" xr:uid="{00000000-0005-0000-0000-0000520C0000}"/>
    <cellStyle name="Normal 15 22 2" xfId="434" xr:uid="{00000000-0005-0000-0000-0000530C0000}"/>
    <cellStyle name="Normal 15 22_NEPOOL Off Peak" xfId="4527" xr:uid="{00000000-0005-0000-0000-0000540C0000}"/>
    <cellStyle name="Normal 15 23" xfId="435" xr:uid="{00000000-0005-0000-0000-0000550C0000}"/>
    <cellStyle name="Normal 15 23 2" xfId="436" xr:uid="{00000000-0005-0000-0000-0000560C0000}"/>
    <cellStyle name="Normal 15 23_NEPOOL Off Peak" xfId="4528" xr:uid="{00000000-0005-0000-0000-0000570C0000}"/>
    <cellStyle name="Normal 15 24" xfId="437" xr:uid="{00000000-0005-0000-0000-0000580C0000}"/>
    <cellStyle name="Normal 15 24 2" xfId="438" xr:uid="{00000000-0005-0000-0000-0000590C0000}"/>
    <cellStyle name="Normal 15 24_NEPOOL Off Peak" xfId="4529" xr:uid="{00000000-0005-0000-0000-00005A0C0000}"/>
    <cellStyle name="Normal 15 25" xfId="439" xr:uid="{00000000-0005-0000-0000-00005B0C0000}"/>
    <cellStyle name="Normal 15 25 2" xfId="440" xr:uid="{00000000-0005-0000-0000-00005C0C0000}"/>
    <cellStyle name="Normal 15 25_NEPOOL Off Peak" xfId="4530" xr:uid="{00000000-0005-0000-0000-00005D0C0000}"/>
    <cellStyle name="Normal 15 26" xfId="441" xr:uid="{00000000-0005-0000-0000-00005E0C0000}"/>
    <cellStyle name="Normal 15 26 2" xfId="442" xr:uid="{00000000-0005-0000-0000-00005F0C0000}"/>
    <cellStyle name="Normal 15 26_NEPOOL Off Peak" xfId="4531" xr:uid="{00000000-0005-0000-0000-0000600C0000}"/>
    <cellStyle name="Normal 15 27" xfId="443" xr:uid="{00000000-0005-0000-0000-0000610C0000}"/>
    <cellStyle name="Normal 15 27 2" xfId="444" xr:uid="{00000000-0005-0000-0000-0000620C0000}"/>
    <cellStyle name="Normal 15 27_NEPOOL Off Peak" xfId="4532" xr:uid="{00000000-0005-0000-0000-0000630C0000}"/>
    <cellStyle name="Normal 15 28" xfId="445" xr:uid="{00000000-0005-0000-0000-0000640C0000}"/>
    <cellStyle name="Normal 15 28 2" xfId="446" xr:uid="{00000000-0005-0000-0000-0000650C0000}"/>
    <cellStyle name="Normal 15 28_NEPOOL Off Peak" xfId="4533" xr:uid="{00000000-0005-0000-0000-0000660C0000}"/>
    <cellStyle name="Normal 15 29" xfId="447" xr:uid="{00000000-0005-0000-0000-0000670C0000}"/>
    <cellStyle name="Normal 15 29 2" xfId="448" xr:uid="{00000000-0005-0000-0000-0000680C0000}"/>
    <cellStyle name="Normal 15 29_NEPOOL Off Peak" xfId="4534" xr:uid="{00000000-0005-0000-0000-0000690C0000}"/>
    <cellStyle name="Normal 15 3" xfId="449" xr:uid="{00000000-0005-0000-0000-00006A0C0000}"/>
    <cellStyle name="Normal 15 3 2" xfId="450" xr:uid="{00000000-0005-0000-0000-00006B0C0000}"/>
    <cellStyle name="Normal 15 3 3" xfId="3038" xr:uid="{00000000-0005-0000-0000-00006C0C0000}"/>
    <cellStyle name="Normal 15 3_Average Energy Prices" xfId="4242" xr:uid="{00000000-0005-0000-0000-00006D0C0000}"/>
    <cellStyle name="Normal 15 30" xfId="451" xr:uid="{00000000-0005-0000-0000-00006E0C0000}"/>
    <cellStyle name="Normal 15 30 2" xfId="452" xr:uid="{00000000-0005-0000-0000-00006F0C0000}"/>
    <cellStyle name="Normal 15 30_NEPOOL Off Peak" xfId="4535" xr:uid="{00000000-0005-0000-0000-0000700C0000}"/>
    <cellStyle name="Normal 15 31" xfId="453" xr:uid="{00000000-0005-0000-0000-0000710C0000}"/>
    <cellStyle name="Normal 15 31 2" xfId="5586" xr:uid="{00000000-0005-0000-0000-0000720C0000}"/>
    <cellStyle name="Normal 15 32" xfId="3035" xr:uid="{00000000-0005-0000-0000-0000730C0000}"/>
    <cellStyle name="Normal 15 33" xfId="4033" xr:uid="{00000000-0005-0000-0000-0000740C0000}"/>
    <cellStyle name="Normal 15 34" xfId="4139" xr:uid="{00000000-0005-0000-0000-0000750C0000}"/>
    <cellStyle name="Normal 15 35" xfId="4043" xr:uid="{00000000-0005-0000-0000-0000760C0000}"/>
    <cellStyle name="Normal 15 36" xfId="4127" xr:uid="{00000000-0005-0000-0000-0000770C0000}"/>
    <cellStyle name="Normal 15 4" xfId="454" xr:uid="{00000000-0005-0000-0000-0000780C0000}"/>
    <cellStyle name="Normal 15 4 2" xfId="455" xr:uid="{00000000-0005-0000-0000-0000790C0000}"/>
    <cellStyle name="Normal 15 4_NEPOOL Off Peak" xfId="4536" xr:uid="{00000000-0005-0000-0000-00007A0C0000}"/>
    <cellStyle name="Normal 15 5" xfId="456" xr:uid="{00000000-0005-0000-0000-00007B0C0000}"/>
    <cellStyle name="Normal 15 5 2" xfId="457" xr:uid="{00000000-0005-0000-0000-00007C0C0000}"/>
    <cellStyle name="Normal 15 5_NEPOOL Off Peak" xfId="4537" xr:uid="{00000000-0005-0000-0000-00007D0C0000}"/>
    <cellStyle name="Normal 15 6" xfId="458" xr:uid="{00000000-0005-0000-0000-00007E0C0000}"/>
    <cellStyle name="Normal 15 6 2" xfId="459" xr:uid="{00000000-0005-0000-0000-00007F0C0000}"/>
    <cellStyle name="Normal 15 6_NEPOOL Off Peak" xfId="4538" xr:uid="{00000000-0005-0000-0000-0000800C0000}"/>
    <cellStyle name="Normal 15 7" xfId="460" xr:uid="{00000000-0005-0000-0000-0000810C0000}"/>
    <cellStyle name="Normal 15 7 2" xfId="461" xr:uid="{00000000-0005-0000-0000-0000820C0000}"/>
    <cellStyle name="Normal 15 7_NEPOOL Off Peak" xfId="4539" xr:uid="{00000000-0005-0000-0000-0000830C0000}"/>
    <cellStyle name="Normal 15 8" xfId="462" xr:uid="{00000000-0005-0000-0000-0000840C0000}"/>
    <cellStyle name="Normal 15 8 2" xfId="463" xr:uid="{00000000-0005-0000-0000-0000850C0000}"/>
    <cellStyle name="Normal 15 8_NEPOOL Off Peak" xfId="4540" xr:uid="{00000000-0005-0000-0000-0000860C0000}"/>
    <cellStyle name="Normal 15 9" xfId="464" xr:uid="{00000000-0005-0000-0000-0000870C0000}"/>
    <cellStyle name="Normal 15 9 2" xfId="465" xr:uid="{00000000-0005-0000-0000-0000880C0000}"/>
    <cellStyle name="Normal 15 9_NEPOOL Off Peak" xfId="4541" xr:uid="{00000000-0005-0000-0000-0000890C0000}"/>
    <cellStyle name="Normal 15_Compara" xfId="466" xr:uid="{00000000-0005-0000-0000-00008A0C0000}"/>
    <cellStyle name="Normal 16" xfId="467" xr:uid="{00000000-0005-0000-0000-00008B0C0000}"/>
    <cellStyle name="Normal 16 10" xfId="468" xr:uid="{00000000-0005-0000-0000-00008C0C0000}"/>
    <cellStyle name="Normal 16 10 2" xfId="469" xr:uid="{00000000-0005-0000-0000-00008D0C0000}"/>
    <cellStyle name="Normal 16 10_NEPOOL Off Peak" xfId="4542" xr:uid="{00000000-0005-0000-0000-00008E0C0000}"/>
    <cellStyle name="Normal 16 11" xfId="470" xr:uid="{00000000-0005-0000-0000-00008F0C0000}"/>
    <cellStyle name="Normal 16 11 2" xfId="471" xr:uid="{00000000-0005-0000-0000-0000900C0000}"/>
    <cellStyle name="Normal 16 11_NEPOOL Off Peak" xfId="4543" xr:uid="{00000000-0005-0000-0000-0000910C0000}"/>
    <cellStyle name="Normal 16 12" xfId="472" xr:uid="{00000000-0005-0000-0000-0000920C0000}"/>
    <cellStyle name="Normal 16 12 2" xfId="473" xr:uid="{00000000-0005-0000-0000-0000930C0000}"/>
    <cellStyle name="Normal 16 12_NEPOOL Off Peak" xfId="4544" xr:uid="{00000000-0005-0000-0000-0000940C0000}"/>
    <cellStyle name="Normal 16 13" xfId="474" xr:uid="{00000000-0005-0000-0000-0000950C0000}"/>
    <cellStyle name="Normal 16 13 2" xfId="475" xr:uid="{00000000-0005-0000-0000-0000960C0000}"/>
    <cellStyle name="Normal 16 13_NEPOOL Off Peak" xfId="4545" xr:uid="{00000000-0005-0000-0000-0000970C0000}"/>
    <cellStyle name="Normal 16 14" xfId="476" xr:uid="{00000000-0005-0000-0000-0000980C0000}"/>
    <cellStyle name="Normal 16 14 2" xfId="477" xr:uid="{00000000-0005-0000-0000-0000990C0000}"/>
    <cellStyle name="Normal 16 14_NEPOOL Off Peak" xfId="4546" xr:uid="{00000000-0005-0000-0000-00009A0C0000}"/>
    <cellStyle name="Normal 16 15" xfId="478" xr:uid="{00000000-0005-0000-0000-00009B0C0000}"/>
    <cellStyle name="Normal 16 15 2" xfId="479" xr:uid="{00000000-0005-0000-0000-00009C0C0000}"/>
    <cellStyle name="Normal 16 15_NEPOOL Off Peak" xfId="4547" xr:uid="{00000000-0005-0000-0000-00009D0C0000}"/>
    <cellStyle name="Normal 16 16" xfId="480" xr:uid="{00000000-0005-0000-0000-00009E0C0000}"/>
    <cellStyle name="Normal 16 16 2" xfId="481" xr:uid="{00000000-0005-0000-0000-00009F0C0000}"/>
    <cellStyle name="Normal 16 16_NEPOOL Off Peak" xfId="4548" xr:uid="{00000000-0005-0000-0000-0000A00C0000}"/>
    <cellStyle name="Normal 16 17" xfId="482" xr:uid="{00000000-0005-0000-0000-0000A10C0000}"/>
    <cellStyle name="Normal 16 17 2" xfId="483" xr:uid="{00000000-0005-0000-0000-0000A20C0000}"/>
    <cellStyle name="Normal 16 17_NEPOOL Off Peak" xfId="4549" xr:uid="{00000000-0005-0000-0000-0000A30C0000}"/>
    <cellStyle name="Normal 16 18" xfId="484" xr:uid="{00000000-0005-0000-0000-0000A40C0000}"/>
    <cellStyle name="Normal 16 18 2" xfId="485" xr:uid="{00000000-0005-0000-0000-0000A50C0000}"/>
    <cellStyle name="Normal 16 18_NEPOOL Off Peak" xfId="4550" xr:uid="{00000000-0005-0000-0000-0000A60C0000}"/>
    <cellStyle name="Normal 16 19" xfId="486" xr:uid="{00000000-0005-0000-0000-0000A70C0000}"/>
    <cellStyle name="Normal 16 19 2" xfId="487" xr:uid="{00000000-0005-0000-0000-0000A80C0000}"/>
    <cellStyle name="Normal 16 19_NEPOOL Off Peak" xfId="4551" xr:uid="{00000000-0005-0000-0000-0000A90C0000}"/>
    <cellStyle name="Normal 16 2" xfId="488" xr:uid="{00000000-0005-0000-0000-0000AA0C0000}"/>
    <cellStyle name="Normal 16 2 10" xfId="489" xr:uid="{00000000-0005-0000-0000-0000AB0C0000}"/>
    <cellStyle name="Normal 16 2 10 2" xfId="490" xr:uid="{00000000-0005-0000-0000-0000AC0C0000}"/>
    <cellStyle name="Normal 16 2 10_NEPOOL Off Peak" xfId="4552" xr:uid="{00000000-0005-0000-0000-0000AD0C0000}"/>
    <cellStyle name="Normal 16 2 11" xfId="491" xr:uid="{00000000-0005-0000-0000-0000AE0C0000}"/>
    <cellStyle name="Normal 16 2 11 2" xfId="492" xr:uid="{00000000-0005-0000-0000-0000AF0C0000}"/>
    <cellStyle name="Normal 16 2 11_NEPOOL Off Peak" xfId="4553" xr:uid="{00000000-0005-0000-0000-0000B00C0000}"/>
    <cellStyle name="Normal 16 2 12" xfId="493" xr:uid="{00000000-0005-0000-0000-0000B10C0000}"/>
    <cellStyle name="Normal 16 2 12 2" xfId="494" xr:uid="{00000000-0005-0000-0000-0000B20C0000}"/>
    <cellStyle name="Normal 16 2 12_NEPOOL Off Peak" xfId="4554" xr:uid="{00000000-0005-0000-0000-0000B30C0000}"/>
    <cellStyle name="Normal 16 2 13" xfId="495" xr:uid="{00000000-0005-0000-0000-0000B40C0000}"/>
    <cellStyle name="Normal 16 2 13 2" xfId="496" xr:uid="{00000000-0005-0000-0000-0000B50C0000}"/>
    <cellStyle name="Normal 16 2 13_NEPOOL Off Peak" xfId="4555" xr:uid="{00000000-0005-0000-0000-0000B60C0000}"/>
    <cellStyle name="Normal 16 2 14" xfId="497" xr:uid="{00000000-0005-0000-0000-0000B70C0000}"/>
    <cellStyle name="Normal 16 2 14 2" xfId="498" xr:uid="{00000000-0005-0000-0000-0000B80C0000}"/>
    <cellStyle name="Normal 16 2 14_NEPOOL Off Peak" xfId="4556" xr:uid="{00000000-0005-0000-0000-0000B90C0000}"/>
    <cellStyle name="Normal 16 2 15" xfId="499" xr:uid="{00000000-0005-0000-0000-0000BA0C0000}"/>
    <cellStyle name="Normal 16 2 15 2" xfId="500" xr:uid="{00000000-0005-0000-0000-0000BB0C0000}"/>
    <cellStyle name="Normal 16 2 15_NEPOOL Off Peak" xfId="4557" xr:uid="{00000000-0005-0000-0000-0000BC0C0000}"/>
    <cellStyle name="Normal 16 2 16" xfId="501" xr:uid="{00000000-0005-0000-0000-0000BD0C0000}"/>
    <cellStyle name="Normal 16 2 16 2" xfId="502" xr:uid="{00000000-0005-0000-0000-0000BE0C0000}"/>
    <cellStyle name="Normal 16 2 16_NEPOOL Off Peak" xfId="4558" xr:uid="{00000000-0005-0000-0000-0000BF0C0000}"/>
    <cellStyle name="Normal 16 2 17" xfId="503" xr:uid="{00000000-0005-0000-0000-0000C00C0000}"/>
    <cellStyle name="Normal 16 2 17 2" xfId="504" xr:uid="{00000000-0005-0000-0000-0000C10C0000}"/>
    <cellStyle name="Normal 16 2 17_NEPOOL Off Peak" xfId="4559" xr:uid="{00000000-0005-0000-0000-0000C20C0000}"/>
    <cellStyle name="Normal 16 2 18" xfId="505" xr:uid="{00000000-0005-0000-0000-0000C30C0000}"/>
    <cellStyle name="Normal 16 2 18 2" xfId="506" xr:uid="{00000000-0005-0000-0000-0000C40C0000}"/>
    <cellStyle name="Normal 16 2 18_NEPOOL Off Peak" xfId="4560" xr:uid="{00000000-0005-0000-0000-0000C50C0000}"/>
    <cellStyle name="Normal 16 2 19" xfId="507" xr:uid="{00000000-0005-0000-0000-0000C60C0000}"/>
    <cellStyle name="Normal 16 2 19 2" xfId="508" xr:uid="{00000000-0005-0000-0000-0000C70C0000}"/>
    <cellStyle name="Normal 16 2 19_NEPOOL Off Peak" xfId="4561" xr:uid="{00000000-0005-0000-0000-0000C80C0000}"/>
    <cellStyle name="Normal 16 2 2" xfId="509" xr:uid="{00000000-0005-0000-0000-0000C90C0000}"/>
    <cellStyle name="Normal 16 2 2 2" xfId="510" xr:uid="{00000000-0005-0000-0000-0000CA0C0000}"/>
    <cellStyle name="Normal 16 2 2 2 2" xfId="511" xr:uid="{00000000-0005-0000-0000-0000CB0C0000}"/>
    <cellStyle name="Normal 16 2 2 2_NEPOOL Off Peak" xfId="4562" xr:uid="{00000000-0005-0000-0000-0000CC0C0000}"/>
    <cellStyle name="Normal 16 2 2 3" xfId="512" xr:uid="{00000000-0005-0000-0000-0000CD0C0000}"/>
    <cellStyle name="Normal 16 2 2 4" xfId="3044" xr:uid="{00000000-0005-0000-0000-0000CE0C0000}"/>
    <cellStyle name="Normal 16 2 2_Average Energy Prices" xfId="4243" xr:uid="{00000000-0005-0000-0000-0000CF0C0000}"/>
    <cellStyle name="Normal 16 2 20" xfId="513" xr:uid="{00000000-0005-0000-0000-0000D00C0000}"/>
    <cellStyle name="Normal 16 2 20 2" xfId="514" xr:uid="{00000000-0005-0000-0000-0000D10C0000}"/>
    <cellStyle name="Normal 16 2 20_NEPOOL Off Peak" xfId="4563" xr:uid="{00000000-0005-0000-0000-0000D20C0000}"/>
    <cellStyle name="Normal 16 2 21" xfId="515" xr:uid="{00000000-0005-0000-0000-0000D30C0000}"/>
    <cellStyle name="Normal 16 2 21 2" xfId="516" xr:uid="{00000000-0005-0000-0000-0000D40C0000}"/>
    <cellStyle name="Normal 16 2 21_NEPOOL Off Peak" xfId="4564" xr:uid="{00000000-0005-0000-0000-0000D50C0000}"/>
    <cellStyle name="Normal 16 2 22" xfId="517" xr:uid="{00000000-0005-0000-0000-0000D60C0000}"/>
    <cellStyle name="Normal 16 2 22 2" xfId="518" xr:uid="{00000000-0005-0000-0000-0000D70C0000}"/>
    <cellStyle name="Normal 16 2 22_NEPOOL Off Peak" xfId="4565" xr:uid="{00000000-0005-0000-0000-0000D80C0000}"/>
    <cellStyle name="Normal 16 2 23" xfId="519" xr:uid="{00000000-0005-0000-0000-0000D90C0000}"/>
    <cellStyle name="Normal 16 2 23 2" xfId="520" xr:uid="{00000000-0005-0000-0000-0000DA0C0000}"/>
    <cellStyle name="Normal 16 2 23_NEPOOL Off Peak" xfId="4566" xr:uid="{00000000-0005-0000-0000-0000DB0C0000}"/>
    <cellStyle name="Normal 16 2 24" xfId="521" xr:uid="{00000000-0005-0000-0000-0000DC0C0000}"/>
    <cellStyle name="Normal 16 2 24 2" xfId="522" xr:uid="{00000000-0005-0000-0000-0000DD0C0000}"/>
    <cellStyle name="Normal 16 2 24_NEPOOL Off Peak" xfId="4567" xr:uid="{00000000-0005-0000-0000-0000DE0C0000}"/>
    <cellStyle name="Normal 16 2 25" xfId="523" xr:uid="{00000000-0005-0000-0000-0000DF0C0000}"/>
    <cellStyle name="Normal 16 2 25 2" xfId="524" xr:uid="{00000000-0005-0000-0000-0000E00C0000}"/>
    <cellStyle name="Normal 16 2 25_NEPOOL Off Peak" xfId="4568" xr:uid="{00000000-0005-0000-0000-0000E10C0000}"/>
    <cellStyle name="Normal 16 2 26" xfId="525" xr:uid="{00000000-0005-0000-0000-0000E20C0000}"/>
    <cellStyle name="Normal 16 2 26 2" xfId="526" xr:uid="{00000000-0005-0000-0000-0000E30C0000}"/>
    <cellStyle name="Normal 16 2 26_NEPOOL Off Peak" xfId="4569" xr:uid="{00000000-0005-0000-0000-0000E40C0000}"/>
    <cellStyle name="Normal 16 2 27" xfId="527" xr:uid="{00000000-0005-0000-0000-0000E50C0000}"/>
    <cellStyle name="Normal 16 2 27 2" xfId="528" xr:uid="{00000000-0005-0000-0000-0000E60C0000}"/>
    <cellStyle name="Normal 16 2 27_NEPOOL Off Peak" xfId="4570" xr:uid="{00000000-0005-0000-0000-0000E70C0000}"/>
    <cellStyle name="Normal 16 2 28" xfId="529" xr:uid="{00000000-0005-0000-0000-0000E80C0000}"/>
    <cellStyle name="Normal 16 2 28 2" xfId="530" xr:uid="{00000000-0005-0000-0000-0000E90C0000}"/>
    <cellStyle name="Normal 16 2 28_NEPOOL Off Peak" xfId="4571" xr:uid="{00000000-0005-0000-0000-0000EA0C0000}"/>
    <cellStyle name="Normal 16 2 29" xfId="531" xr:uid="{00000000-0005-0000-0000-0000EB0C0000}"/>
    <cellStyle name="Normal 16 2 29 2" xfId="532" xr:uid="{00000000-0005-0000-0000-0000EC0C0000}"/>
    <cellStyle name="Normal 16 2 29_NEPOOL Off Peak" xfId="4572" xr:uid="{00000000-0005-0000-0000-0000ED0C0000}"/>
    <cellStyle name="Normal 16 2 3" xfId="533" xr:uid="{00000000-0005-0000-0000-0000EE0C0000}"/>
    <cellStyle name="Normal 16 2 3 2" xfId="534" xr:uid="{00000000-0005-0000-0000-0000EF0C0000}"/>
    <cellStyle name="Normal 16 2 3_NEPOOL Off Peak" xfId="4573" xr:uid="{00000000-0005-0000-0000-0000F00C0000}"/>
    <cellStyle name="Normal 16 2 30" xfId="535" xr:uid="{00000000-0005-0000-0000-0000F10C0000}"/>
    <cellStyle name="Normal 16 2 30 2" xfId="536" xr:uid="{00000000-0005-0000-0000-0000F20C0000}"/>
    <cellStyle name="Normal 16 2 30_NEPOOL Off Peak" xfId="4574" xr:uid="{00000000-0005-0000-0000-0000F30C0000}"/>
    <cellStyle name="Normal 16 2 31" xfId="537" xr:uid="{00000000-0005-0000-0000-0000F40C0000}"/>
    <cellStyle name="Normal 16 2 31 2" xfId="5587" xr:uid="{00000000-0005-0000-0000-0000F50C0000}"/>
    <cellStyle name="Normal 16 2 32" xfId="3043" xr:uid="{00000000-0005-0000-0000-0000F60C0000}"/>
    <cellStyle name="Normal 16 2 33" xfId="4038" xr:uid="{00000000-0005-0000-0000-0000F70C0000}"/>
    <cellStyle name="Normal 16 2 34" xfId="4131" xr:uid="{00000000-0005-0000-0000-0000F80C0000}"/>
    <cellStyle name="Normal 16 2 35" xfId="4051" xr:uid="{00000000-0005-0000-0000-0000F90C0000}"/>
    <cellStyle name="Normal 16 2 36" xfId="4155" xr:uid="{00000000-0005-0000-0000-0000FA0C0000}"/>
    <cellStyle name="Normal 16 2 4" xfId="538" xr:uid="{00000000-0005-0000-0000-0000FB0C0000}"/>
    <cellStyle name="Normal 16 2 4 2" xfId="539" xr:uid="{00000000-0005-0000-0000-0000FC0C0000}"/>
    <cellStyle name="Normal 16 2 4_NEPOOL Off Peak" xfId="4575" xr:uid="{00000000-0005-0000-0000-0000FD0C0000}"/>
    <cellStyle name="Normal 16 2 5" xfId="540" xr:uid="{00000000-0005-0000-0000-0000FE0C0000}"/>
    <cellStyle name="Normal 16 2 5 2" xfId="541" xr:uid="{00000000-0005-0000-0000-0000FF0C0000}"/>
    <cellStyle name="Normal 16 2 5_NEPOOL Off Peak" xfId="4576" xr:uid="{00000000-0005-0000-0000-0000000D0000}"/>
    <cellStyle name="Normal 16 2 6" xfId="542" xr:uid="{00000000-0005-0000-0000-0000010D0000}"/>
    <cellStyle name="Normal 16 2 6 2" xfId="543" xr:uid="{00000000-0005-0000-0000-0000020D0000}"/>
    <cellStyle name="Normal 16 2 6_NEPOOL Off Peak" xfId="4577" xr:uid="{00000000-0005-0000-0000-0000030D0000}"/>
    <cellStyle name="Normal 16 2 7" xfId="544" xr:uid="{00000000-0005-0000-0000-0000040D0000}"/>
    <cellStyle name="Normal 16 2 7 2" xfId="545" xr:uid="{00000000-0005-0000-0000-0000050D0000}"/>
    <cellStyle name="Normal 16 2 7_NEPOOL Off Peak" xfId="4578" xr:uid="{00000000-0005-0000-0000-0000060D0000}"/>
    <cellStyle name="Normal 16 2 8" xfId="546" xr:uid="{00000000-0005-0000-0000-0000070D0000}"/>
    <cellStyle name="Normal 16 2 8 2" xfId="547" xr:uid="{00000000-0005-0000-0000-0000080D0000}"/>
    <cellStyle name="Normal 16 2 8_NEPOOL Off Peak" xfId="4579" xr:uid="{00000000-0005-0000-0000-0000090D0000}"/>
    <cellStyle name="Normal 16 2 9" xfId="548" xr:uid="{00000000-0005-0000-0000-00000A0D0000}"/>
    <cellStyle name="Normal 16 2 9 2" xfId="549" xr:uid="{00000000-0005-0000-0000-00000B0D0000}"/>
    <cellStyle name="Normal 16 2 9_NEPOOL Off Peak" xfId="4580" xr:uid="{00000000-0005-0000-0000-00000C0D0000}"/>
    <cellStyle name="Normal 16 2_Compara" xfId="550" xr:uid="{00000000-0005-0000-0000-00000D0D0000}"/>
    <cellStyle name="Normal 16 20" xfId="551" xr:uid="{00000000-0005-0000-0000-00000E0D0000}"/>
    <cellStyle name="Normal 16 20 2" xfId="552" xr:uid="{00000000-0005-0000-0000-00000F0D0000}"/>
    <cellStyle name="Normal 16 20_NEPOOL Off Peak" xfId="4581" xr:uid="{00000000-0005-0000-0000-0000100D0000}"/>
    <cellStyle name="Normal 16 21" xfId="553" xr:uid="{00000000-0005-0000-0000-0000110D0000}"/>
    <cellStyle name="Normal 16 21 2" xfId="554" xr:uid="{00000000-0005-0000-0000-0000120D0000}"/>
    <cellStyle name="Normal 16 21_NEPOOL Off Peak" xfId="4582" xr:uid="{00000000-0005-0000-0000-0000130D0000}"/>
    <cellStyle name="Normal 16 22" xfId="555" xr:uid="{00000000-0005-0000-0000-0000140D0000}"/>
    <cellStyle name="Normal 16 22 2" xfId="556" xr:uid="{00000000-0005-0000-0000-0000150D0000}"/>
    <cellStyle name="Normal 16 22_NEPOOL Off Peak" xfId="4583" xr:uid="{00000000-0005-0000-0000-0000160D0000}"/>
    <cellStyle name="Normal 16 23" xfId="557" xr:uid="{00000000-0005-0000-0000-0000170D0000}"/>
    <cellStyle name="Normal 16 23 2" xfId="558" xr:uid="{00000000-0005-0000-0000-0000180D0000}"/>
    <cellStyle name="Normal 16 23_NEPOOL Off Peak" xfId="4584" xr:uid="{00000000-0005-0000-0000-0000190D0000}"/>
    <cellStyle name="Normal 16 24" xfId="559" xr:uid="{00000000-0005-0000-0000-00001A0D0000}"/>
    <cellStyle name="Normal 16 24 2" xfId="560" xr:uid="{00000000-0005-0000-0000-00001B0D0000}"/>
    <cellStyle name="Normal 16 24_NEPOOL Off Peak" xfId="4585" xr:uid="{00000000-0005-0000-0000-00001C0D0000}"/>
    <cellStyle name="Normal 16 25" xfId="561" xr:uid="{00000000-0005-0000-0000-00001D0D0000}"/>
    <cellStyle name="Normal 16 25 2" xfId="562" xr:uid="{00000000-0005-0000-0000-00001E0D0000}"/>
    <cellStyle name="Normal 16 25_NEPOOL Off Peak" xfId="4586" xr:uid="{00000000-0005-0000-0000-00001F0D0000}"/>
    <cellStyle name="Normal 16 26" xfId="563" xr:uid="{00000000-0005-0000-0000-0000200D0000}"/>
    <cellStyle name="Normal 16 26 2" xfId="564" xr:uid="{00000000-0005-0000-0000-0000210D0000}"/>
    <cellStyle name="Normal 16 26_NEPOOL Off Peak" xfId="4587" xr:uid="{00000000-0005-0000-0000-0000220D0000}"/>
    <cellStyle name="Normal 16 27" xfId="565" xr:uid="{00000000-0005-0000-0000-0000230D0000}"/>
    <cellStyle name="Normal 16 27 2" xfId="566" xr:uid="{00000000-0005-0000-0000-0000240D0000}"/>
    <cellStyle name="Normal 16 27_NEPOOL Off Peak" xfId="4588" xr:uid="{00000000-0005-0000-0000-0000250D0000}"/>
    <cellStyle name="Normal 16 28" xfId="567" xr:uid="{00000000-0005-0000-0000-0000260D0000}"/>
    <cellStyle name="Normal 16 28 2" xfId="568" xr:uid="{00000000-0005-0000-0000-0000270D0000}"/>
    <cellStyle name="Normal 16 28_NEPOOL Off Peak" xfId="4589" xr:uid="{00000000-0005-0000-0000-0000280D0000}"/>
    <cellStyle name="Normal 16 29" xfId="569" xr:uid="{00000000-0005-0000-0000-0000290D0000}"/>
    <cellStyle name="Normal 16 29 2" xfId="570" xr:uid="{00000000-0005-0000-0000-00002A0D0000}"/>
    <cellStyle name="Normal 16 29_NEPOOL Off Peak" xfId="4590" xr:uid="{00000000-0005-0000-0000-00002B0D0000}"/>
    <cellStyle name="Normal 16 3" xfId="571" xr:uid="{00000000-0005-0000-0000-00002C0D0000}"/>
    <cellStyle name="Normal 16 3 10" xfId="572" xr:uid="{00000000-0005-0000-0000-00002D0D0000}"/>
    <cellStyle name="Normal 16 3 10 2" xfId="573" xr:uid="{00000000-0005-0000-0000-00002E0D0000}"/>
    <cellStyle name="Normal 16 3 10_NEPOOL Off Peak" xfId="4591" xr:uid="{00000000-0005-0000-0000-00002F0D0000}"/>
    <cellStyle name="Normal 16 3 11" xfId="574" xr:uid="{00000000-0005-0000-0000-0000300D0000}"/>
    <cellStyle name="Normal 16 3 11 2" xfId="575" xr:uid="{00000000-0005-0000-0000-0000310D0000}"/>
    <cellStyle name="Normal 16 3 11_NEPOOL Off Peak" xfId="4592" xr:uid="{00000000-0005-0000-0000-0000320D0000}"/>
    <cellStyle name="Normal 16 3 12" xfId="576" xr:uid="{00000000-0005-0000-0000-0000330D0000}"/>
    <cellStyle name="Normal 16 3 12 2" xfId="577" xr:uid="{00000000-0005-0000-0000-0000340D0000}"/>
    <cellStyle name="Normal 16 3 12_NEPOOL Off Peak" xfId="4593" xr:uid="{00000000-0005-0000-0000-0000350D0000}"/>
    <cellStyle name="Normal 16 3 13" xfId="578" xr:uid="{00000000-0005-0000-0000-0000360D0000}"/>
    <cellStyle name="Normal 16 3 13 2" xfId="579" xr:uid="{00000000-0005-0000-0000-0000370D0000}"/>
    <cellStyle name="Normal 16 3 13_NEPOOL Off Peak" xfId="4594" xr:uid="{00000000-0005-0000-0000-0000380D0000}"/>
    <cellStyle name="Normal 16 3 14" xfId="580" xr:uid="{00000000-0005-0000-0000-0000390D0000}"/>
    <cellStyle name="Normal 16 3 14 2" xfId="581" xr:uid="{00000000-0005-0000-0000-00003A0D0000}"/>
    <cellStyle name="Normal 16 3 14_NEPOOL Off Peak" xfId="4595" xr:uid="{00000000-0005-0000-0000-00003B0D0000}"/>
    <cellStyle name="Normal 16 3 15" xfId="582" xr:uid="{00000000-0005-0000-0000-00003C0D0000}"/>
    <cellStyle name="Normal 16 3 15 2" xfId="583" xr:uid="{00000000-0005-0000-0000-00003D0D0000}"/>
    <cellStyle name="Normal 16 3 15_NEPOOL Off Peak" xfId="4596" xr:uid="{00000000-0005-0000-0000-00003E0D0000}"/>
    <cellStyle name="Normal 16 3 16" xfId="584" xr:uid="{00000000-0005-0000-0000-00003F0D0000}"/>
    <cellStyle name="Normal 16 3 16 2" xfId="585" xr:uid="{00000000-0005-0000-0000-0000400D0000}"/>
    <cellStyle name="Normal 16 3 16_NEPOOL Off Peak" xfId="4597" xr:uid="{00000000-0005-0000-0000-0000410D0000}"/>
    <cellStyle name="Normal 16 3 17" xfId="586" xr:uid="{00000000-0005-0000-0000-0000420D0000}"/>
    <cellStyle name="Normal 16 3 17 2" xfId="587" xr:uid="{00000000-0005-0000-0000-0000430D0000}"/>
    <cellStyle name="Normal 16 3 17_NEPOOL Off Peak" xfId="4598" xr:uid="{00000000-0005-0000-0000-0000440D0000}"/>
    <cellStyle name="Normal 16 3 18" xfId="588" xr:uid="{00000000-0005-0000-0000-0000450D0000}"/>
    <cellStyle name="Normal 16 3 18 2" xfId="589" xr:uid="{00000000-0005-0000-0000-0000460D0000}"/>
    <cellStyle name="Normal 16 3 18_NEPOOL Off Peak" xfId="4599" xr:uid="{00000000-0005-0000-0000-0000470D0000}"/>
    <cellStyle name="Normal 16 3 19" xfId="590" xr:uid="{00000000-0005-0000-0000-0000480D0000}"/>
    <cellStyle name="Normal 16 3 19 2" xfId="591" xr:uid="{00000000-0005-0000-0000-0000490D0000}"/>
    <cellStyle name="Normal 16 3 19_NEPOOL Off Peak" xfId="4600" xr:uid="{00000000-0005-0000-0000-00004A0D0000}"/>
    <cellStyle name="Normal 16 3 2" xfId="592" xr:uid="{00000000-0005-0000-0000-00004B0D0000}"/>
    <cellStyle name="Normal 16 3 2 2" xfId="593" xr:uid="{00000000-0005-0000-0000-00004C0D0000}"/>
    <cellStyle name="Normal 16 3 2_NEPOOL Off Peak" xfId="4601" xr:uid="{00000000-0005-0000-0000-00004D0D0000}"/>
    <cellStyle name="Normal 16 3 20" xfId="594" xr:uid="{00000000-0005-0000-0000-00004E0D0000}"/>
    <cellStyle name="Normal 16 3 20 2" xfId="595" xr:uid="{00000000-0005-0000-0000-00004F0D0000}"/>
    <cellStyle name="Normal 16 3 20_NEPOOL Off Peak" xfId="4602" xr:uid="{00000000-0005-0000-0000-0000500D0000}"/>
    <cellStyle name="Normal 16 3 21" xfId="596" xr:uid="{00000000-0005-0000-0000-0000510D0000}"/>
    <cellStyle name="Normal 16 3 21 2" xfId="597" xr:uid="{00000000-0005-0000-0000-0000520D0000}"/>
    <cellStyle name="Normal 16 3 21_NEPOOL Off Peak" xfId="4603" xr:uid="{00000000-0005-0000-0000-0000530D0000}"/>
    <cellStyle name="Normal 16 3 22" xfId="598" xr:uid="{00000000-0005-0000-0000-0000540D0000}"/>
    <cellStyle name="Normal 16 3 22 2" xfId="599" xr:uid="{00000000-0005-0000-0000-0000550D0000}"/>
    <cellStyle name="Normal 16 3 22_NEPOOL Off Peak" xfId="4604" xr:uid="{00000000-0005-0000-0000-0000560D0000}"/>
    <cellStyle name="Normal 16 3 23" xfId="600" xr:uid="{00000000-0005-0000-0000-0000570D0000}"/>
    <cellStyle name="Normal 16 3 23 2" xfId="601" xr:uid="{00000000-0005-0000-0000-0000580D0000}"/>
    <cellStyle name="Normal 16 3 23_NEPOOL Off Peak" xfId="4605" xr:uid="{00000000-0005-0000-0000-0000590D0000}"/>
    <cellStyle name="Normal 16 3 24" xfId="602" xr:uid="{00000000-0005-0000-0000-00005A0D0000}"/>
    <cellStyle name="Normal 16 3 24 2" xfId="603" xr:uid="{00000000-0005-0000-0000-00005B0D0000}"/>
    <cellStyle name="Normal 16 3 24_NEPOOL Off Peak" xfId="4606" xr:uid="{00000000-0005-0000-0000-00005C0D0000}"/>
    <cellStyle name="Normal 16 3 25" xfId="604" xr:uid="{00000000-0005-0000-0000-00005D0D0000}"/>
    <cellStyle name="Normal 16 3 25 2" xfId="605" xr:uid="{00000000-0005-0000-0000-00005E0D0000}"/>
    <cellStyle name="Normal 16 3 25_NEPOOL Off Peak" xfId="4607" xr:uid="{00000000-0005-0000-0000-00005F0D0000}"/>
    <cellStyle name="Normal 16 3 26" xfId="606" xr:uid="{00000000-0005-0000-0000-0000600D0000}"/>
    <cellStyle name="Normal 16 3 26 2" xfId="607" xr:uid="{00000000-0005-0000-0000-0000610D0000}"/>
    <cellStyle name="Normal 16 3 26_NEPOOL Off Peak" xfId="4608" xr:uid="{00000000-0005-0000-0000-0000620D0000}"/>
    <cellStyle name="Normal 16 3 27" xfId="608" xr:uid="{00000000-0005-0000-0000-0000630D0000}"/>
    <cellStyle name="Normal 16 3 27 2" xfId="609" xr:uid="{00000000-0005-0000-0000-0000640D0000}"/>
    <cellStyle name="Normal 16 3 27_NEPOOL Off Peak" xfId="4609" xr:uid="{00000000-0005-0000-0000-0000650D0000}"/>
    <cellStyle name="Normal 16 3 28" xfId="610" xr:uid="{00000000-0005-0000-0000-0000660D0000}"/>
    <cellStyle name="Normal 16 3 28 2" xfId="611" xr:uid="{00000000-0005-0000-0000-0000670D0000}"/>
    <cellStyle name="Normal 16 3 28_NEPOOL Off Peak" xfId="4610" xr:uid="{00000000-0005-0000-0000-0000680D0000}"/>
    <cellStyle name="Normal 16 3 29" xfId="612" xr:uid="{00000000-0005-0000-0000-0000690D0000}"/>
    <cellStyle name="Normal 16 3 29 2" xfId="613" xr:uid="{00000000-0005-0000-0000-00006A0D0000}"/>
    <cellStyle name="Normal 16 3 29_NEPOOL Off Peak" xfId="4611" xr:uid="{00000000-0005-0000-0000-00006B0D0000}"/>
    <cellStyle name="Normal 16 3 3" xfId="614" xr:uid="{00000000-0005-0000-0000-00006C0D0000}"/>
    <cellStyle name="Normal 16 3 3 2" xfId="615" xr:uid="{00000000-0005-0000-0000-00006D0D0000}"/>
    <cellStyle name="Normal 16 3 3_NEPOOL Off Peak" xfId="4612" xr:uid="{00000000-0005-0000-0000-00006E0D0000}"/>
    <cellStyle name="Normal 16 3 30" xfId="616" xr:uid="{00000000-0005-0000-0000-00006F0D0000}"/>
    <cellStyle name="Normal 16 3 30 2" xfId="6654" xr:uid="{00000000-0005-0000-0000-0000700D0000}"/>
    <cellStyle name="Normal 16 3 30 3" xfId="6341" xr:uid="{00000000-0005-0000-0000-0000710D0000}"/>
    <cellStyle name="Normal 16 3 30 4" xfId="3048" xr:uid="{00000000-0005-0000-0000-0000720D0000}"/>
    <cellStyle name="Normal 16 3 30_Output(m)" xfId="5588" xr:uid="{00000000-0005-0000-0000-0000730D0000}"/>
    <cellStyle name="Normal 16 3 31" xfId="617" xr:uid="{00000000-0005-0000-0000-0000740D0000}"/>
    <cellStyle name="Normal 16 3 31 2" xfId="5590" xr:uid="{00000000-0005-0000-0000-0000750D0000}"/>
    <cellStyle name="Normal 16 3 31 3" xfId="6655" xr:uid="{00000000-0005-0000-0000-0000760D0000}"/>
    <cellStyle name="Normal 16 3 31 4" xfId="3049" xr:uid="{00000000-0005-0000-0000-0000770D0000}"/>
    <cellStyle name="Normal 16 3 31_Output(m)" xfId="5589" xr:uid="{00000000-0005-0000-0000-0000780D0000}"/>
    <cellStyle name="Normal 16 3 32" xfId="3045" xr:uid="{00000000-0005-0000-0000-0000790D0000}"/>
    <cellStyle name="Normal 16 3 33" xfId="3149" xr:uid="{00000000-0005-0000-0000-00007A0D0000}"/>
    <cellStyle name="Normal 16 3 34" xfId="5552" xr:uid="{00000000-0005-0000-0000-00007B0D0000}"/>
    <cellStyle name="Normal 16 3 35" xfId="3154" xr:uid="{00000000-0005-0000-0000-00007C0D0000}"/>
    <cellStyle name="Normal 16 3 36" xfId="2790" xr:uid="{00000000-0005-0000-0000-00007D0D0000}"/>
    <cellStyle name="Normal 16 3 37" xfId="3155" xr:uid="{00000000-0005-0000-0000-00007E0D0000}"/>
    <cellStyle name="Normal 16 3 38" xfId="3022" xr:uid="{00000000-0005-0000-0000-00007F0D0000}"/>
    <cellStyle name="Normal 16 3 39" xfId="3157" xr:uid="{00000000-0005-0000-0000-0000800D0000}"/>
    <cellStyle name="Normal 16 3 4" xfId="618" xr:uid="{00000000-0005-0000-0000-0000810D0000}"/>
    <cellStyle name="Normal 16 3 4 2" xfId="619" xr:uid="{00000000-0005-0000-0000-0000820D0000}"/>
    <cellStyle name="Normal 16 3 4_NEPOOL Off Peak" xfId="4613" xr:uid="{00000000-0005-0000-0000-0000830D0000}"/>
    <cellStyle name="Normal 16 3 40" xfId="8090" xr:uid="{00000000-0005-0000-0000-0000840D0000}"/>
    <cellStyle name="Normal 16 3 41" xfId="8597" xr:uid="{00000000-0005-0000-0000-0000850D0000}"/>
    <cellStyle name="Normal 16 3 42" xfId="8232" xr:uid="{00000000-0005-0000-0000-0000860D0000}"/>
    <cellStyle name="Normal 16 3 43" xfId="10682" xr:uid="{00000000-0005-0000-0000-0000870D0000}"/>
    <cellStyle name="Normal 16 3 44" xfId="11056" xr:uid="{00000000-0005-0000-0000-0000880D0000}"/>
    <cellStyle name="Normal 16 3 45" xfId="11012" xr:uid="{00000000-0005-0000-0000-0000890D0000}"/>
    <cellStyle name="Normal 16 3 46" xfId="10695" xr:uid="{00000000-0005-0000-0000-00008A0D0000}"/>
    <cellStyle name="Normal 16 3 5" xfId="620" xr:uid="{00000000-0005-0000-0000-00008B0D0000}"/>
    <cellStyle name="Normal 16 3 5 2" xfId="621" xr:uid="{00000000-0005-0000-0000-00008C0D0000}"/>
    <cellStyle name="Normal 16 3 5_NEPOOL Off Peak" xfId="4614" xr:uid="{00000000-0005-0000-0000-00008D0D0000}"/>
    <cellStyle name="Normal 16 3 6" xfId="622" xr:uid="{00000000-0005-0000-0000-00008E0D0000}"/>
    <cellStyle name="Normal 16 3 6 2" xfId="623" xr:uid="{00000000-0005-0000-0000-00008F0D0000}"/>
    <cellStyle name="Normal 16 3 6_NEPOOL Off Peak" xfId="4615" xr:uid="{00000000-0005-0000-0000-0000900D0000}"/>
    <cellStyle name="Normal 16 3 7" xfId="624" xr:uid="{00000000-0005-0000-0000-0000910D0000}"/>
    <cellStyle name="Normal 16 3 7 2" xfId="625" xr:uid="{00000000-0005-0000-0000-0000920D0000}"/>
    <cellStyle name="Normal 16 3 7_NEPOOL Off Peak" xfId="4616" xr:uid="{00000000-0005-0000-0000-0000930D0000}"/>
    <cellStyle name="Normal 16 3 8" xfId="626" xr:uid="{00000000-0005-0000-0000-0000940D0000}"/>
    <cellStyle name="Normal 16 3 8 2" xfId="627" xr:uid="{00000000-0005-0000-0000-0000950D0000}"/>
    <cellStyle name="Normal 16 3 8_NEPOOL Off Peak" xfId="4617" xr:uid="{00000000-0005-0000-0000-0000960D0000}"/>
    <cellStyle name="Normal 16 3 9" xfId="628" xr:uid="{00000000-0005-0000-0000-0000970D0000}"/>
    <cellStyle name="Normal 16 3 9 2" xfId="629" xr:uid="{00000000-0005-0000-0000-0000980D0000}"/>
    <cellStyle name="Normal 16 3 9_NEPOOL Off Peak" xfId="4618" xr:uid="{00000000-0005-0000-0000-0000990D0000}"/>
    <cellStyle name="Normal 16 3_Average Energy Prices" xfId="4244" xr:uid="{00000000-0005-0000-0000-00009A0D0000}"/>
    <cellStyle name="Normal 16 30" xfId="630" xr:uid="{00000000-0005-0000-0000-00009B0D0000}"/>
    <cellStyle name="Normal 16 30 2" xfId="631" xr:uid="{00000000-0005-0000-0000-00009C0D0000}"/>
    <cellStyle name="Normal 16 30_NEPOOL Off Peak" xfId="4619" xr:uid="{00000000-0005-0000-0000-00009D0D0000}"/>
    <cellStyle name="Normal 16 31" xfId="632" xr:uid="{00000000-0005-0000-0000-00009E0D0000}"/>
    <cellStyle name="Normal 16 31 2" xfId="633" xr:uid="{00000000-0005-0000-0000-00009F0D0000}"/>
    <cellStyle name="Normal 16 31_NEPOOL Off Peak" xfId="4620" xr:uid="{00000000-0005-0000-0000-0000A00D0000}"/>
    <cellStyle name="Normal 16 32" xfId="634" xr:uid="{00000000-0005-0000-0000-0000A10D0000}"/>
    <cellStyle name="Normal 16 32 2" xfId="635" xr:uid="{00000000-0005-0000-0000-0000A20D0000}"/>
    <cellStyle name="Normal 16 32_NEPOOL Off Peak" xfId="4621" xr:uid="{00000000-0005-0000-0000-0000A30D0000}"/>
    <cellStyle name="Normal 16 33" xfId="636" xr:uid="{00000000-0005-0000-0000-0000A40D0000}"/>
    <cellStyle name="Normal 16 33 2" xfId="637" xr:uid="{00000000-0005-0000-0000-0000A50D0000}"/>
    <cellStyle name="Normal 16 33_NEPOOL Off Peak" xfId="4622" xr:uid="{00000000-0005-0000-0000-0000A60D0000}"/>
    <cellStyle name="Normal 16 34" xfId="638" xr:uid="{00000000-0005-0000-0000-0000A70D0000}"/>
    <cellStyle name="Normal 16 34 2" xfId="639" xr:uid="{00000000-0005-0000-0000-0000A80D0000}"/>
    <cellStyle name="Normal 16 34_NEPOOL Off Peak" xfId="4623" xr:uid="{00000000-0005-0000-0000-0000A90D0000}"/>
    <cellStyle name="Normal 16 35" xfId="640" xr:uid="{00000000-0005-0000-0000-0000AA0D0000}"/>
    <cellStyle name="Normal 16 35 2" xfId="641" xr:uid="{00000000-0005-0000-0000-0000AB0D0000}"/>
    <cellStyle name="Normal 16 35_NEPOOL Off Peak" xfId="4624" xr:uid="{00000000-0005-0000-0000-0000AC0D0000}"/>
    <cellStyle name="Normal 16 36" xfId="642" xr:uid="{00000000-0005-0000-0000-0000AD0D0000}"/>
    <cellStyle name="Normal 16 36 2" xfId="5591" xr:uid="{00000000-0005-0000-0000-0000AE0D0000}"/>
    <cellStyle name="Normal 16 37" xfId="3039" xr:uid="{00000000-0005-0000-0000-0000AF0D0000}"/>
    <cellStyle name="Normal 16 38" xfId="4037" xr:uid="{00000000-0005-0000-0000-0000B00D0000}"/>
    <cellStyle name="Normal 16 39" xfId="4137" xr:uid="{00000000-0005-0000-0000-0000B10D0000}"/>
    <cellStyle name="Normal 16 4" xfId="643" xr:uid="{00000000-0005-0000-0000-0000B20D0000}"/>
    <cellStyle name="Normal 16 4 2" xfId="644" xr:uid="{00000000-0005-0000-0000-0000B30D0000}"/>
    <cellStyle name="Normal 16 4 2 2" xfId="5592" xr:uid="{00000000-0005-0000-0000-0000B40D0000}"/>
    <cellStyle name="Normal 16 4 3" xfId="5593" xr:uid="{00000000-0005-0000-0000-0000B50D0000}"/>
    <cellStyle name="Normal 16 4_Sheet1" xfId="5594" xr:uid="{00000000-0005-0000-0000-0000B60D0000}"/>
    <cellStyle name="Normal 16 40" xfId="4044" xr:uid="{00000000-0005-0000-0000-0000B70D0000}"/>
    <cellStyle name="Normal 16 41" xfId="4125" xr:uid="{00000000-0005-0000-0000-0000B80D0000}"/>
    <cellStyle name="Normal 16 5" xfId="645" xr:uid="{00000000-0005-0000-0000-0000B90D0000}"/>
    <cellStyle name="Normal 16 5 2" xfId="646" xr:uid="{00000000-0005-0000-0000-0000BA0D0000}"/>
    <cellStyle name="Normal 16 5 2 2" xfId="5595" xr:uid="{00000000-0005-0000-0000-0000BB0D0000}"/>
    <cellStyle name="Normal 16 5 3" xfId="5596" xr:uid="{00000000-0005-0000-0000-0000BC0D0000}"/>
    <cellStyle name="Normal 16 5_Sheet1" xfId="5597" xr:uid="{00000000-0005-0000-0000-0000BD0D0000}"/>
    <cellStyle name="Normal 16 6" xfId="647" xr:uid="{00000000-0005-0000-0000-0000BE0D0000}"/>
    <cellStyle name="Normal 16 6 2" xfId="648" xr:uid="{00000000-0005-0000-0000-0000BF0D0000}"/>
    <cellStyle name="Normal 16 6 2 2" xfId="5598" xr:uid="{00000000-0005-0000-0000-0000C00D0000}"/>
    <cellStyle name="Normal 16 6 3" xfId="5599" xr:uid="{00000000-0005-0000-0000-0000C10D0000}"/>
    <cellStyle name="Normal 16 6_Sheet1" xfId="5600" xr:uid="{00000000-0005-0000-0000-0000C20D0000}"/>
    <cellStyle name="Normal 16 7" xfId="649" xr:uid="{00000000-0005-0000-0000-0000C30D0000}"/>
    <cellStyle name="Normal 16 7 2" xfId="650" xr:uid="{00000000-0005-0000-0000-0000C40D0000}"/>
    <cellStyle name="Normal 16 7 2 2" xfId="5601" xr:uid="{00000000-0005-0000-0000-0000C50D0000}"/>
    <cellStyle name="Normal 16 7 3" xfId="5602" xr:uid="{00000000-0005-0000-0000-0000C60D0000}"/>
    <cellStyle name="Normal 16 7_Sheet1" xfId="5603" xr:uid="{00000000-0005-0000-0000-0000C70D0000}"/>
    <cellStyle name="Normal 16 8" xfId="651" xr:uid="{00000000-0005-0000-0000-0000C80D0000}"/>
    <cellStyle name="Normal 16 8 2" xfId="652" xr:uid="{00000000-0005-0000-0000-0000C90D0000}"/>
    <cellStyle name="Normal 16 8_NEPOOL Off Peak" xfId="4625" xr:uid="{00000000-0005-0000-0000-0000CA0D0000}"/>
    <cellStyle name="Normal 16 9" xfId="653" xr:uid="{00000000-0005-0000-0000-0000CB0D0000}"/>
    <cellStyle name="Normal 16 9 2" xfId="654" xr:uid="{00000000-0005-0000-0000-0000CC0D0000}"/>
    <cellStyle name="Normal 16 9_NEPOOL Off Peak" xfId="4626" xr:uid="{00000000-0005-0000-0000-0000CD0D0000}"/>
    <cellStyle name="Normal 16_Compara" xfId="655" xr:uid="{00000000-0005-0000-0000-0000CE0D0000}"/>
    <cellStyle name="Normal 17" xfId="656" xr:uid="{00000000-0005-0000-0000-0000CF0D0000}"/>
    <cellStyle name="Normal 17 10" xfId="657" xr:uid="{00000000-0005-0000-0000-0000D00D0000}"/>
    <cellStyle name="Normal 17 10 2" xfId="658" xr:uid="{00000000-0005-0000-0000-0000D10D0000}"/>
    <cellStyle name="Normal 17 10_NEPOOL Off Peak" xfId="4627" xr:uid="{00000000-0005-0000-0000-0000D20D0000}"/>
    <cellStyle name="Normal 17 11" xfId="659" xr:uid="{00000000-0005-0000-0000-0000D30D0000}"/>
    <cellStyle name="Normal 17 11 2" xfId="660" xr:uid="{00000000-0005-0000-0000-0000D40D0000}"/>
    <cellStyle name="Normal 17 11_NEPOOL Off Peak" xfId="4628" xr:uid="{00000000-0005-0000-0000-0000D50D0000}"/>
    <cellStyle name="Normal 17 12" xfId="661" xr:uid="{00000000-0005-0000-0000-0000D60D0000}"/>
    <cellStyle name="Normal 17 12 2" xfId="662" xr:uid="{00000000-0005-0000-0000-0000D70D0000}"/>
    <cellStyle name="Normal 17 12_NEPOOL Off Peak" xfId="4629" xr:uid="{00000000-0005-0000-0000-0000D80D0000}"/>
    <cellStyle name="Normal 17 13" xfId="663" xr:uid="{00000000-0005-0000-0000-0000D90D0000}"/>
    <cellStyle name="Normal 17 13 2" xfId="664" xr:uid="{00000000-0005-0000-0000-0000DA0D0000}"/>
    <cellStyle name="Normal 17 13_NEPOOL Off Peak" xfId="4630" xr:uid="{00000000-0005-0000-0000-0000DB0D0000}"/>
    <cellStyle name="Normal 17 14" xfId="665" xr:uid="{00000000-0005-0000-0000-0000DC0D0000}"/>
    <cellStyle name="Normal 17 14 2" xfId="666" xr:uid="{00000000-0005-0000-0000-0000DD0D0000}"/>
    <cellStyle name="Normal 17 14_NEPOOL Off Peak" xfId="4631" xr:uid="{00000000-0005-0000-0000-0000DE0D0000}"/>
    <cellStyle name="Normal 17 15" xfId="667" xr:uid="{00000000-0005-0000-0000-0000DF0D0000}"/>
    <cellStyle name="Normal 17 15 2" xfId="668" xr:uid="{00000000-0005-0000-0000-0000E00D0000}"/>
    <cellStyle name="Normal 17 15_NEPOOL Off Peak" xfId="4632" xr:uid="{00000000-0005-0000-0000-0000E10D0000}"/>
    <cellStyle name="Normal 17 16" xfId="669" xr:uid="{00000000-0005-0000-0000-0000E20D0000}"/>
    <cellStyle name="Normal 17 16 2" xfId="670" xr:uid="{00000000-0005-0000-0000-0000E30D0000}"/>
    <cellStyle name="Normal 17 16_NEPOOL Off Peak" xfId="4633" xr:uid="{00000000-0005-0000-0000-0000E40D0000}"/>
    <cellStyle name="Normal 17 17" xfId="671" xr:uid="{00000000-0005-0000-0000-0000E50D0000}"/>
    <cellStyle name="Normal 17 17 2" xfId="672" xr:uid="{00000000-0005-0000-0000-0000E60D0000}"/>
    <cellStyle name="Normal 17 17_NEPOOL Off Peak" xfId="4634" xr:uid="{00000000-0005-0000-0000-0000E70D0000}"/>
    <cellStyle name="Normal 17 18" xfId="673" xr:uid="{00000000-0005-0000-0000-0000E80D0000}"/>
    <cellStyle name="Normal 17 18 2" xfId="674" xr:uid="{00000000-0005-0000-0000-0000E90D0000}"/>
    <cellStyle name="Normal 17 18_NEPOOL Off Peak" xfId="4635" xr:uid="{00000000-0005-0000-0000-0000EA0D0000}"/>
    <cellStyle name="Normal 17 19" xfId="675" xr:uid="{00000000-0005-0000-0000-0000EB0D0000}"/>
    <cellStyle name="Normal 17 19 2" xfId="676" xr:uid="{00000000-0005-0000-0000-0000EC0D0000}"/>
    <cellStyle name="Normal 17 19_NEPOOL Off Peak" xfId="4636" xr:uid="{00000000-0005-0000-0000-0000ED0D0000}"/>
    <cellStyle name="Normal 17 2" xfId="677" xr:uid="{00000000-0005-0000-0000-0000EE0D0000}"/>
    <cellStyle name="Normal 17 2 2" xfId="678" xr:uid="{00000000-0005-0000-0000-0000EF0D0000}"/>
    <cellStyle name="Normal 17 2 2 2" xfId="679" xr:uid="{00000000-0005-0000-0000-0000F00D0000}"/>
    <cellStyle name="Normal 17 2 2 2 2" xfId="680" xr:uid="{00000000-0005-0000-0000-0000F10D0000}"/>
    <cellStyle name="Normal 17 2 2 2_NEPOOL Off Peak" xfId="4638" xr:uid="{00000000-0005-0000-0000-0000F20D0000}"/>
    <cellStyle name="Normal 17 2 2 3" xfId="681" xr:uid="{00000000-0005-0000-0000-0000F30D0000}"/>
    <cellStyle name="Normal 17 2 2 4" xfId="3056" xr:uid="{00000000-0005-0000-0000-0000F40D0000}"/>
    <cellStyle name="Normal 17 2 2_Average Energy Prices" xfId="4245" xr:uid="{00000000-0005-0000-0000-0000F50D0000}"/>
    <cellStyle name="Normal 17 2 3" xfId="682" xr:uid="{00000000-0005-0000-0000-0000F60D0000}"/>
    <cellStyle name="Normal 17 2 3 2" xfId="683" xr:uid="{00000000-0005-0000-0000-0000F70D0000}"/>
    <cellStyle name="Normal 17 2 3_NEPOOL Off Peak" xfId="4639" xr:uid="{00000000-0005-0000-0000-0000F80D0000}"/>
    <cellStyle name="Normal 17 2_NEPOOL Off Peak" xfId="4637" xr:uid="{00000000-0005-0000-0000-0000F90D0000}"/>
    <cellStyle name="Normal 17 20" xfId="684" xr:uid="{00000000-0005-0000-0000-0000FA0D0000}"/>
    <cellStyle name="Normal 17 20 2" xfId="685" xr:uid="{00000000-0005-0000-0000-0000FB0D0000}"/>
    <cellStyle name="Normal 17 20_NEPOOL Off Peak" xfId="4640" xr:uid="{00000000-0005-0000-0000-0000FC0D0000}"/>
    <cellStyle name="Normal 17 21" xfId="686" xr:uid="{00000000-0005-0000-0000-0000FD0D0000}"/>
    <cellStyle name="Normal 17 21 2" xfId="687" xr:uid="{00000000-0005-0000-0000-0000FE0D0000}"/>
    <cellStyle name="Normal 17 21_NEPOOL Off Peak" xfId="4641" xr:uid="{00000000-0005-0000-0000-0000FF0D0000}"/>
    <cellStyle name="Normal 17 22" xfId="688" xr:uid="{00000000-0005-0000-0000-0000000E0000}"/>
    <cellStyle name="Normal 17 22 2" xfId="689" xr:uid="{00000000-0005-0000-0000-0000010E0000}"/>
    <cellStyle name="Normal 17 22_NEPOOL Off Peak" xfId="4642" xr:uid="{00000000-0005-0000-0000-0000020E0000}"/>
    <cellStyle name="Normal 17 23" xfId="690" xr:uid="{00000000-0005-0000-0000-0000030E0000}"/>
    <cellStyle name="Normal 17 23 2" xfId="691" xr:uid="{00000000-0005-0000-0000-0000040E0000}"/>
    <cellStyle name="Normal 17 23_NEPOOL Off Peak" xfId="4643" xr:uid="{00000000-0005-0000-0000-0000050E0000}"/>
    <cellStyle name="Normal 17 24" xfId="692" xr:uid="{00000000-0005-0000-0000-0000060E0000}"/>
    <cellStyle name="Normal 17 24 2" xfId="693" xr:uid="{00000000-0005-0000-0000-0000070E0000}"/>
    <cellStyle name="Normal 17 24_NEPOOL Off Peak" xfId="4644" xr:uid="{00000000-0005-0000-0000-0000080E0000}"/>
    <cellStyle name="Normal 17 25" xfId="694" xr:uid="{00000000-0005-0000-0000-0000090E0000}"/>
    <cellStyle name="Normal 17 25 2" xfId="695" xr:uid="{00000000-0005-0000-0000-00000A0E0000}"/>
    <cellStyle name="Normal 17 25_NEPOOL Off Peak" xfId="4645" xr:uid="{00000000-0005-0000-0000-00000B0E0000}"/>
    <cellStyle name="Normal 17 26" xfId="696" xr:uid="{00000000-0005-0000-0000-00000C0E0000}"/>
    <cellStyle name="Normal 17 26 2" xfId="697" xr:uid="{00000000-0005-0000-0000-00000D0E0000}"/>
    <cellStyle name="Normal 17 26_NEPOOL Off Peak" xfId="4646" xr:uid="{00000000-0005-0000-0000-00000E0E0000}"/>
    <cellStyle name="Normal 17 27" xfId="698" xr:uid="{00000000-0005-0000-0000-00000F0E0000}"/>
    <cellStyle name="Normal 17 27 2" xfId="699" xr:uid="{00000000-0005-0000-0000-0000100E0000}"/>
    <cellStyle name="Normal 17 27_NEPOOL Off Peak" xfId="4647" xr:uid="{00000000-0005-0000-0000-0000110E0000}"/>
    <cellStyle name="Normal 17 28" xfId="700" xr:uid="{00000000-0005-0000-0000-0000120E0000}"/>
    <cellStyle name="Normal 17 28 2" xfId="701" xr:uid="{00000000-0005-0000-0000-0000130E0000}"/>
    <cellStyle name="Normal 17 28_NEPOOL Off Peak" xfId="4648" xr:uid="{00000000-0005-0000-0000-0000140E0000}"/>
    <cellStyle name="Normal 17 29" xfId="702" xr:uid="{00000000-0005-0000-0000-0000150E0000}"/>
    <cellStyle name="Normal 17 29 2" xfId="703" xr:uid="{00000000-0005-0000-0000-0000160E0000}"/>
    <cellStyle name="Normal 17 29_NEPOOL Off Peak" xfId="4649" xr:uid="{00000000-0005-0000-0000-0000170E0000}"/>
    <cellStyle name="Normal 17 3" xfId="704" xr:uid="{00000000-0005-0000-0000-0000180E0000}"/>
    <cellStyle name="Normal 17 3 2" xfId="705" xr:uid="{00000000-0005-0000-0000-0000190E0000}"/>
    <cellStyle name="Normal 17 3 3" xfId="3057" xr:uid="{00000000-0005-0000-0000-00001A0E0000}"/>
    <cellStyle name="Normal 17 3_Average Energy Prices" xfId="4246" xr:uid="{00000000-0005-0000-0000-00001B0E0000}"/>
    <cellStyle name="Normal 17 30" xfId="706" xr:uid="{00000000-0005-0000-0000-00001C0E0000}"/>
    <cellStyle name="Normal 17 30 2" xfId="707" xr:uid="{00000000-0005-0000-0000-00001D0E0000}"/>
    <cellStyle name="Normal 17 30_NEPOOL Off Peak" xfId="4650" xr:uid="{00000000-0005-0000-0000-00001E0E0000}"/>
    <cellStyle name="Normal 17 31" xfId="708" xr:uid="{00000000-0005-0000-0000-00001F0E0000}"/>
    <cellStyle name="Normal 17 31 2" xfId="5604" xr:uid="{00000000-0005-0000-0000-0000200E0000}"/>
    <cellStyle name="Normal 17 32" xfId="3055" xr:uid="{00000000-0005-0000-0000-0000210E0000}"/>
    <cellStyle name="Normal 17 33" xfId="4042" xr:uid="{00000000-0005-0000-0000-0000220E0000}"/>
    <cellStyle name="Normal 17 34" xfId="4158" xr:uid="{00000000-0005-0000-0000-0000230E0000}"/>
    <cellStyle name="Normal 17 35" xfId="4151" xr:uid="{00000000-0005-0000-0000-0000240E0000}"/>
    <cellStyle name="Normal 17 36" xfId="4028" xr:uid="{00000000-0005-0000-0000-0000250E0000}"/>
    <cellStyle name="Normal 17 4" xfId="709" xr:uid="{00000000-0005-0000-0000-0000260E0000}"/>
    <cellStyle name="Normal 17 4 2" xfId="710" xr:uid="{00000000-0005-0000-0000-0000270E0000}"/>
    <cellStyle name="Normal 17 4_NEPOOL Off Peak" xfId="4651" xr:uid="{00000000-0005-0000-0000-0000280E0000}"/>
    <cellStyle name="Normal 17 5" xfId="711" xr:uid="{00000000-0005-0000-0000-0000290E0000}"/>
    <cellStyle name="Normal 17 5 2" xfId="712" xr:uid="{00000000-0005-0000-0000-00002A0E0000}"/>
    <cellStyle name="Normal 17 5_NEPOOL Off Peak" xfId="4652" xr:uid="{00000000-0005-0000-0000-00002B0E0000}"/>
    <cellStyle name="Normal 17 6" xfId="713" xr:uid="{00000000-0005-0000-0000-00002C0E0000}"/>
    <cellStyle name="Normal 17 6 2" xfId="714" xr:uid="{00000000-0005-0000-0000-00002D0E0000}"/>
    <cellStyle name="Normal 17 6_NEPOOL Off Peak" xfId="4653" xr:uid="{00000000-0005-0000-0000-00002E0E0000}"/>
    <cellStyle name="Normal 17 7" xfId="715" xr:uid="{00000000-0005-0000-0000-00002F0E0000}"/>
    <cellStyle name="Normal 17 7 2" xfId="716" xr:uid="{00000000-0005-0000-0000-0000300E0000}"/>
    <cellStyle name="Normal 17 7_NEPOOL Off Peak" xfId="4654" xr:uid="{00000000-0005-0000-0000-0000310E0000}"/>
    <cellStyle name="Normal 17 8" xfId="717" xr:uid="{00000000-0005-0000-0000-0000320E0000}"/>
    <cellStyle name="Normal 17 8 2" xfId="718" xr:uid="{00000000-0005-0000-0000-0000330E0000}"/>
    <cellStyle name="Normal 17 8_NEPOOL Off Peak" xfId="4655" xr:uid="{00000000-0005-0000-0000-0000340E0000}"/>
    <cellStyle name="Normal 17 9" xfId="719" xr:uid="{00000000-0005-0000-0000-0000350E0000}"/>
    <cellStyle name="Normal 17 9 2" xfId="720" xr:uid="{00000000-0005-0000-0000-0000360E0000}"/>
    <cellStyle name="Normal 17 9_NEPOOL Off Peak" xfId="4656" xr:uid="{00000000-0005-0000-0000-0000370E0000}"/>
    <cellStyle name="Normal 17_Compara" xfId="721" xr:uid="{00000000-0005-0000-0000-0000380E0000}"/>
    <cellStyle name="Normal 18" xfId="722" xr:uid="{00000000-0005-0000-0000-0000390E0000}"/>
    <cellStyle name="Normal 18 10" xfId="723" xr:uid="{00000000-0005-0000-0000-00003A0E0000}"/>
    <cellStyle name="Normal 18 10 2" xfId="724" xr:uid="{00000000-0005-0000-0000-00003B0E0000}"/>
    <cellStyle name="Normal 18 10_NEPOOL Off Peak" xfId="4657" xr:uid="{00000000-0005-0000-0000-00003C0E0000}"/>
    <cellStyle name="Normal 18 11" xfId="725" xr:uid="{00000000-0005-0000-0000-00003D0E0000}"/>
    <cellStyle name="Normal 18 11 2" xfId="726" xr:uid="{00000000-0005-0000-0000-00003E0E0000}"/>
    <cellStyle name="Normal 18 11_NEPOOL Off Peak" xfId="4658" xr:uid="{00000000-0005-0000-0000-00003F0E0000}"/>
    <cellStyle name="Normal 18 12" xfId="727" xr:uid="{00000000-0005-0000-0000-0000400E0000}"/>
    <cellStyle name="Normal 18 12 2" xfId="728" xr:uid="{00000000-0005-0000-0000-0000410E0000}"/>
    <cellStyle name="Normal 18 12_NEPOOL Off Peak" xfId="4659" xr:uid="{00000000-0005-0000-0000-0000420E0000}"/>
    <cellStyle name="Normal 18 13" xfId="729" xr:uid="{00000000-0005-0000-0000-0000430E0000}"/>
    <cellStyle name="Normal 18 13 2" xfId="730" xr:uid="{00000000-0005-0000-0000-0000440E0000}"/>
    <cellStyle name="Normal 18 13_NEPOOL Off Peak" xfId="4660" xr:uid="{00000000-0005-0000-0000-0000450E0000}"/>
    <cellStyle name="Normal 18 14" xfId="731" xr:uid="{00000000-0005-0000-0000-0000460E0000}"/>
    <cellStyle name="Normal 18 14 2" xfId="732" xr:uid="{00000000-0005-0000-0000-0000470E0000}"/>
    <cellStyle name="Normal 18 14_NEPOOL Off Peak" xfId="4661" xr:uid="{00000000-0005-0000-0000-0000480E0000}"/>
    <cellStyle name="Normal 18 15" xfId="733" xr:uid="{00000000-0005-0000-0000-0000490E0000}"/>
    <cellStyle name="Normal 18 15 2" xfId="734" xr:uid="{00000000-0005-0000-0000-00004A0E0000}"/>
    <cellStyle name="Normal 18 15_NEPOOL Off Peak" xfId="4662" xr:uid="{00000000-0005-0000-0000-00004B0E0000}"/>
    <cellStyle name="Normal 18 16" xfId="735" xr:uid="{00000000-0005-0000-0000-00004C0E0000}"/>
    <cellStyle name="Normal 18 16 2" xfId="736" xr:uid="{00000000-0005-0000-0000-00004D0E0000}"/>
    <cellStyle name="Normal 18 16_NEPOOL Off Peak" xfId="4663" xr:uid="{00000000-0005-0000-0000-00004E0E0000}"/>
    <cellStyle name="Normal 18 17" xfId="737" xr:uid="{00000000-0005-0000-0000-00004F0E0000}"/>
    <cellStyle name="Normal 18 17 2" xfId="738" xr:uid="{00000000-0005-0000-0000-0000500E0000}"/>
    <cellStyle name="Normal 18 17_NEPOOL Off Peak" xfId="4664" xr:uid="{00000000-0005-0000-0000-0000510E0000}"/>
    <cellStyle name="Normal 18 18" xfId="739" xr:uid="{00000000-0005-0000-0000-0000520E0000}"/>
    <cellStyle name="Normal 18 18 2" xfId="740" xr:uid="{00000000-0005-0000-0000-0000530E0000}"/>
    <cellStyle name="Normal 18 18_NEPOOL Off Peak" xfId="4665" xr:uid="{00000000-0005-0000-0000-0000540E0000}"/>
    <cellStyle name="Normal 18 19" xfId="741" xr:uid="{00000000-0005-0000-0000-0000550E0000}"/>
    <cellStyle name="Normal 18 19 2" xfId="742" xr:uid="{00000000-0005-0000-0000-0000560E0000}"/>
    <cellStyle name="Normal 18 19_NEPOOL Off Peak" xfId="4666" xr:uid="{00000000-0005-0000-0000-0000570E0000}"/>
    <cellStyle name="Normal 18 2" xfId="743" xr:uid="{00000000-0005-0000-0000-0000580E0000}"/>
    <cellStyle name="Normal 18 2 10" xfId="744" xr:uid="{00000000-0005-0000-0000-0000590E0000}"/>
    <cellStyle name="Normal 18 2 10 2" xfId="745" xr:uid="{00000000-0005-0000-0000-00005A0E0000}"/>
    <cellStyle name="Normal 18 2 10_NEPOOL Off Peak" xfId="4667" xr:uid="{00000000-0005-0000-0000-00005B0E0000}"/>
    <cellStyle name="Normal 18 2 11" xfId="746" xr:uid="{00000000-0005-0000-0000-00005C0E0000}"/>
    <cellStyle name="Normal 18 2 11 2" xfId="747" xr:uid="{00000000-0005-0000-0000-00005D0E0000}"/>
    <cellStyle name="Normal 18 2 11_NEPOOL Off Peak" xfId="4668" xr:uid="{00000000-0005-0000-0000-00005E0E0000}"/>
    <cellStyle name="Normal 18 2 12" xfId="748" xr:uid="{00000000-0005-0000-0000-00005F0E0000}"/>
    <cellStyle name="Normal 18 2 12 2" xfId="749" xr:uid="{00000000-0005-0000-0000-0000600E0000}"/>
    <cellStyle name="Normal 18 2 12_NEPOOL Off Peak" xfId="4669" xr:uid="{00000000-0005-0000-0000-0000610E0000}"/>
    <cellStyle name="Normal 18 2 13" xfId="750" xr:uid="{00000000-0005-0000-0000-0000620E0000}"/>
    <cellStyle name="Normal 18 2 13 2" xfId="751" xr:uid="{00000000-0005-0000-0000-0000630E0000}"/>
    <cellStyle name="Normal 18 2 13_NEPOOL Off Peak" xfId="4670" xr:uid="{00000000-0005-0000-0000-0000640E0000}"/>
    <cellStyle name="Normal 18 2 14" xfId="752" xr:uid="{00000000-0005-0000-0000-0000650E0000}"/>
    <cellStyle name="Normal 18 2 14 2" xfId="753" xr:uid="{00000000-0005-0000-0000-0000660E0000}"/>
    <cellStyle name="Normal 18 2 14_NEPOOL Off Peak" xfId="4671" xr:uid="{00000000-0005-0000-0000-0000670E0000}"/>
    <cellStyle name="Normal 18 2 15" xfId="754" xr:uid="{00000000-0005-0000-0000-0000680E0000}"/>
    <cellStyle name="Normal 18 2 15 2" xfId="755" xr:uid="{00000000-0005-0000-0000-0000690E0000}"/>
    <cellStyle name="Normal 18 2 15_NEPOOL Off Peak" xfId="4672" xr:uid="{00000000-0005-0000-0000-00006A0E0000}"/>
    <cellStyle name="Normal 18 2 16" xfId="756" xr:uid="{00000000-0005-0000-0000-00006B0E0000}"/>
    <cellStyle name="Normal 18 2 16 2" xfId="757" xr:uid="{00000000-0005-0000-0000-00006C0E0000}"/>
    <cellStyle name="Normal 18 2 16_NEPOOL Off Peak" xfId="4673" xr:uid="{00000000-0005-0000-0000-00006D0E0000}"/>
    <cellStyle name="Normal 18 2 17" xfId="758" xr:uid="{00000000-0005-0000-0000-00006E0E0000}"/>
    <cellStyle name="Normal 18 2 17 2" xfId="759" xr:uid="{00000000-0005-0000-0000-00006F0E0000}"/>
    <cellStyle name="Normal 18 2 17_NEPOOL Off Peak" xfId="4674" xr:uid="{00000000-0005-0000-0000-0000700E0000}"/>
    <cellStyle name="Normal 18 2 18" xfId="760" xr:uid="{00000000-0005-0000-0000-0000710E0000}"/>
    <cellStyle name="Normal 18 2 18 2" xfId="761" xr:uid="{00000000-0005-0000-0000-0000720E0000}"/>
    <cellStyle name="Normal 18 2 18_NEPOOL Off Peak" xfId="4675" xr:uid="{00000000-0005-0000-0000-0000730E0000}"/>
    <cellStyle name="Normal 18 2 19" xfId="762" xr:uid="{00000000-0005-0000-0000-0000740E0000}"/>
    <cellStyle name="Normal 18 2 19 2" xfId="763" xr:uid="{00000000-0005-0000-0000-0000750E0000}"/>
    <cellStyle name="Normal 18 2 19_NEPOOL Off Peak" xfId="4676" xr:uid="{00000000-0005-0000-0000-0000760E0000}"/>
    <cellStyle name="Normal 18 2 2" xfId="764" xr:uid="{00000000-0005-0000-0000-0000770E0000}"/>
    <cellStyle name="Normal 18 2 2 2" xfId="765" xr:uid="{00000000-0005-0000-0000-0000780E0000}"/>
    <cellStyle name="Normal 18 2 2 2 2" xfId="766" xr:uid="{00000000-0005-0000-0000-0000790E0000}"/>
    <cellStyle name="Normal 18 2 2 2_NEPOOL Off Peak" xfId="4677" xr:uid="{00000000-0005-0000-0000-00007A0E0000}"/>
    <cellStyle name="Normal 18 2 2 3" xfId="767" xr:uid="{00000000-0005-0000-0000-00007B0E0000}"/>
    <cellStyle name="Normal 18 2 2 4" xfId="3060" xr:uid="{00000000-0005-0000-0000-00007C0E0000}"/>
    <cellStyle name="Normal 18 2 2_Average Energy Prices" xfId="4247" xr:uid="{00000000-0005-0000-0000-00007D0E0000}"/>
    <cellStyle name="Normal 18 2 20" xfId="768" xr:uid="{00000000-0005-0000-0000-00007E0E0000}"/>
    <cellStyle name="Normal 18 2 20 2" xfId="769" xr:uid="{00000000-0005-0000-0000-00007F0E0000}"/>
    <cellStyle name="Normal 18 2 20_NEPOOL Off Peak" xfId="4678" xr:uid="{00000000-0005-0000-0000-0000800E0000}"/>
    <cellStyle name="Normal 18 2 21" xfId="770" xr:uid="{00000000-0005-0000-0000-0000810E0000}"/>
    <cellStyle name="Normal 18 2 21 2" xfId="771" xr:uid="{00000000-0005-0000-0000-0000820E0000}"/>
    <cellStyle name="Normal 18 2 21_NEPOOL Off Peak" xfId="4679" xr:uid="{00000000-0005-0000-0000-0000830E0000}"/>
    <cellStyle name="Normal 18 2 22" xfId="772" xr:uid="{00000000-0005-0000-0000-0000840E0000}"/>
    <cellStyle name="Normal 18 2 22 2" xfId="773" xr:uid="{00000000-0005-0000-0000-0000850E0000}"/>
    <cellStyle name="Normal 18 2 22_NEPOOL Off Peak" xfId="4680" xr:uid="{00000000-0005-0000-0000-0000860E0000}"/>
    <cellStyle name="Normal 18 2 23" xfId="774" xr:uid="{00000000-0005-0000-0000-0000870E0000}"/>
    <cellStyle name="Normal 18 2 23 2" xfId="775" xr:uid="{00000000-0005-0000-0000-0000880E0000}"/>
    <cellStyle name="Normal 18 2 23_NEPOOL Off Peak" xfId="4681" xr:uid="{00000000-0005-0000-0000-0000890E0000}"/>
    <cellStyle name="Normal 18 2 24" xfId="776" xr:uid="{00000000-0005-0000-0000-00008A0E0000}"/>
    <cellStyle name="Normal 18 2 24 2" xfId="777" xr:uid="{00000000-0005-0000-0000-00008B0E0000}"/>
    <cellStyle name="Normal 18 2 24_NEPOOL Off Peak" xfId="4682" xr:uid="{00000000-0005-0000-0000-00008C0E0000}"/>
    <cellStyle name="Normal 18 2 25" xfId="778" xr:uid="{00000000-0005-0000-0000-00008D0E0000}"/>
    <cellStyle name="Normal 18 2 25 2" xfId="779" xr:uid="{00000000-0005-0000-0000-00008E0E0000}"/>
    <cellStyle name="Normal 18 2 25_NEPOOL Off Peak" xfId="4683" xr:uid="{00000000-0005-0000-0000-00008F0E0000}"/>
    <cellStyle name="Normal 18 2 26" xfId="780" xr:uid="{00000000-0005-0000-0000-0000900E0000}"/>
    <cellStyle name="Normal 18 2 26 2" xfId="781" xr:uid="{00000000-0005-0000-0000-0000910E0000}"/>
    <cellStyle name="Normal 18 2 26_NEPOOL Off Peak" xfId="4684" xr:uid="{00000000-0005-0000-0000-0000920E0000}"/>
    <cellStyle name="Normal 18 2 27" xfId="782" xr:uid="{00000000-0005-0000-0000-0000930E0000}"/>
    <cellStyle name="Normal 18 2 27 2" xfId="783" xr:uid="{00000000-0005-0000-0000-0000940E0000}"/>
    <cellStyle name="Normal 18 2 27_NEPOOL Off Peak" xfId="4685" xr:uid="{00000000-0005-0000-0000-0000950E0000}"/>
    <cellStyle name="Normal 18 2 28" xfId="784" xr:uid="{00000000-0005-0000-0000-0000960E0000}"/>
    <cellStyle name="Normal 18 2 28 2" xfId="785" xr:uid="{00000000-0005-0000-0000-0000970E0000}"/>
    <cellStyle name="Normal 18 2 28_NEPOOL Off Peak" xfId="4686" xr:uid="{00000000-0005-0000-0000-0000980E0000}"/>
    <cellStyle name="Normal 18 2 29" xfId="786" xr:uid="{00000000-0005-0000-0000-0000990E0000}"/>
    <cellStyle name="Normal 18 2 29 2" xfId="787" xr:uid="{00000000-0005-0000-0000-00009A0E0000}"/>
    <cellStyle name="Normal 18 2 29_NEPOOL Off Peak" xfId="4687" xr:uid="{00000000-0005-0000-0000-00009B0E0000}"/>
    <cellStyle name="Normal 18 2 3" xfId="788" xr:uid="{00000000-0005-0000-0000-00009C0E0000}"/>
    <cellStyle name="Normal 18 2 3 2" xfId="789" xr:uid="{00000000-0005-0000-0000-00009D0E0000}"/>
    <cellStyle name="Normal 18 2 3_NEPOOL Off Peak" xfId="4688" xr:uid="{00000000-0005-0000-0000-00009E0E0000}"/>
    <cellStyle name="Normal 18 2 30" xfId="790" xr:uid="{00000000-0005-0000-0000-00009F0E0000}"/>
    <cellStyle name="Normal 18 2 30 2" xfId="791" xr:uid="{00000000-0005-0000-0000-0000A00E0000}"/>
    <cellStyle name="Normal 18 2 30_NEPOOL Off Peak" xfId="4689" xr:uid="{00000000-0005-0000-0000-0000A10E0000}"/>
    <cellStyle name="Normal 18 2 31" xfId="792" xr:uid="{00000000-0005-0000-0000-0000A20E0000}"/>
    <cellStyle name="Normal 18 2 31 2" xfId="5605" xr:uid="{00000000-0005-0000-0000-0000A30E0000}"/>
    <cellStyle name="Normal 18 2 32" xfId="3059" xr:uid="{00000000-0005-0000-0000-0000A40E0000}"/>
    <cellStyle name="Normal 18 2 33" xfId="4053" xr:uid="{00000000-0005-0000-0000-0000A50E0000}"/>
    <cellStyle name="Normal 18 2 34" xfId="4118" xr:uid="{00000000-0005-0000-0000-0000A60E0000}"/>
    <cellStyle name="Normal 18 2 35" xfId="4154" xr:uid="{00000000-0005-0000-0000-0000A70E0000}"/>
    <cellStyle name="Normal 18 2 36" xfId="4025" xr:uid="{00000000-0005-0000-0000-0000A80E0000}"/>
    <cellStyle name="Normal 18 2 4" xfId="793" xr:uid="{00000000-0005-0000-0000-0000A90E0000}"/>
    <cellStyle name="Normal 18 2 4 2" xfId="794" xr:uid="{00000000-0005-0000-0000-0000AA0E0000}"/>
    <cellStyle name="Normal 18 2 4_NEPOOL Off Peak" xfId="4690" xr:uid="{00000000-0005-0000-0000-0000AB0E0000}"/>
    <cellStyle name="Normal 18 2 5" xfId="795" xr:uid="{00000000-0005-0000-0000-0000AC0E0000}"/>
    <cellStyle name="Normal 18 2 5 2" xfId="796" xr:uid="{00000000-0005-0000-0000-0000AD0E0000}"/>
    <cellStyle name="Normal 18 2 5_NEPOOL Off Peak" xfId="4691" xr:uid="{00000000-0005-0000-0000-0000AE0E0000}"/>
    <cellStyle name="Normal 18 2 6" xfId="797" xr:uid="{00000000-0005-0000-0000-0000AF0E0000}"/>
    <cellStyle name="Normal 18 2 6 2" xfId="798" xr:uid="{00000000-0005-0000-0000-0000B00E0000}"/>
    <cellStyle name="Normal 18 2 6_NEPOOL Off Peak" xfId="4692" xr:uid="{00000000-0005-0000-0000-0000B10E0000}"/>
    <cellStyle name="Normal 18 2 7" xfId="799" xr:uid="{00000000-0005-0000-0000-0000B20E0000}"/>
    <cellStyle name="Normal 18 2 7 2" xfId="800" xr:uid="{00000000-0005-0000-0000-0000B30E0000}"/>
    <cellStyle name="Normal 18 2 7_NEPOOL Off Peak" xfId="4693" xr:uid="{00000000-0005-0000-0000-0000B40E0000}"/>
    <cellStyle name="Normal 18 2 8" xfId="801" xr:uid="{00000000-0005-0000-0000-0000B50E0000}"/>
    <cellStyle name="Normal 18 2 8 2" xfId="802" xr:uid="{00000000-0005-0000-0000-0000B60E0000}"/>
    <cellStyle name="Normal 18 2 8_NEPOOL Off Peak" xfId="4694" xr:uid="{00000000-0005-0000-0000-0000B70E0000}"/>
    <cellStyle name="Normal 18 2 9" xfId="803" xr:uid="{00000000-0005-0000-0000-0000B80E0000}"/>
    <cellStyle name="Normal 18 2 9 2" xfId="804" xr:uid="{00000000-0005-0000-0000-0000B90E0000}"/>
    <cellStyle name="Normal 18 2 9_NEPOOL Off Peak" xfId="4695" xr:uid="{00000000-0005-0000-0000-0000BA0E0000}"/>
    <cellStyle name="Normal 18 2_Compara" xfId="805" xr:uid="{00000000-0005-0000-0000-0000BB0E0000}"/>
    <cellStyle name="Normal 18 20" xfId="806" xr:uid="{00000000-0005-0000-0000-0000BC0E0000}"/>
    <cellStyle name="Normal 18 20 2" xfId="807" xr:uid="{00000000-0005-0000-0000-0000BD0E0000}"/>
    <cellStyle name="Normal 18 20_NEPOOL Off Peak" xfId="4696" xr:uid="{00000000-0005-0000-0000-0000BE0E0000}"/>
    <cellStyle name="Normal 18 21" xfId="808" xr:uid="{00000000-0005-0000-0000-0000BF0E0000}"/>
    <cellStyle name="Normal 18 21 2" xfId="809" xr:uid="{00000000-0005-0000-0000-0000C00E0000}"/>
    <cellStyle name="Normal 18 21_NEPOOL Off Peak" xfId="4697" xr:uid="{00000000-0005-0000-0000-0000C10E0000}"/>
    <cellStyle name="Normal 18 22" xfId="810" xr:uid="{00000000-0005-0000-0000-0000C20E0000}"/>
    <cellStyle name="Normal 18 22 2" xfId="811" xr:uid="{00000000-0005-0000-0000-0000C30E0000}"/>
    <cellStyle name="Normal 18 22_NEPOOL Off Peak" xfId="4698" xr:uid="{00000000-0005-0000-0000-0000C40E0000}"/>
    <cellStyle name="Normal 18 23" xfId="812" xr:uid="{00000000-0005-0000-0000-0000C50E0000}"/>
    <cellStyle name="Normal 18 23 2" xfId="813" xr:uid="{00000000-0005-0000-0000-0000C60E0000}"/>
    <cellStyle name="Normal 18 23_NEPOOL Off Peak" xfId="4699" xr:uid="{00000000-0005-0000-0000-0000C70E0000}"/>
    <cellStyle name="Normal 18 24" xfId="814" xr:uid="{00000000-0005-0000-0000-0000C80E0000}"/>
    <cellStyle name="Normal 18 24 2" xfId="815" xr:uid="{00000000-0005-0000-0000-0000C90E0000}"/>
    <cellStyle name="Normal 18 24_NEPOOL Off Peak" xfId="4700" xr:uid="{00000000-0005-0000-0000-0000CA0E0000}"/>
    <cellStyle name="Normal 18 25" xfId="816" xr:uid="{00000000-0005-0000-0000-0000CB0E0000}"/>
    <cellStyle name="Normal 18 25 2" xfId="817" xr:uid="{00000000-0005-0000-0000-0000CC0E0000}"/>
    <cellStyle name="Normal 18 25_NEPOOL Off Peak" xfId="4701" xr:uid="{00000000-0005-0000-0000-0000CD0E0000}"/>
    <cellStyle name="Normal 18 26" xfId="818" xr:uid="{00000000-0005-0000-0000-0000CE0E0000}"/>
    <cellStyle name="Normal 18 26 2" xfId="819" xr:uid="{00000000-0005-0000-0000-0000CF0E0000}"/>
    <cellStyle name="Normal 18 26_NEPOOL Off Peak" xfId="4702" xr:uid="{00000000-0005-0000-0000-0000D00E0000}"/>
    <cellStyle name="Normal 18 27" xfId="820" xr:uid="{00000000-0005-0000-0000-0000D10E0000}"/>
    <cellStyle name="Normal 18 27 2" xfId="821" xr:uid="{00000000-0005-0000-0000-0000D20E0000}"/>
    <cellStyle name="Normal 18 27_NEPOOL Off Peak" xfId="4703" xr:uid="{00000000-0005-0000-0000-0000D30E0000}"/>
    <cellStyle name="Normal 18 28" xfId="822" xr:uid="{00000000-0005-0000-0000-0000D40E0000}"/>
    <cellStyle name="Normal 18 28 2" xfId="823" xr:uid="{00000000-0005-0000-0000-0000D50E0000}"/>
    <cellStyle name="Normal 18 28_NEPOOL Off Peak" xfId="4704" xr:uid="{00000000-0005-0000-0000-0000D60E0000}"/>
    <cellStyle name="Normal 18 29" xfId="824" xr:uid="{00000000-0005-0000-0000-0000D70E0000}"/>
    <cellStyle name="Normal 18 29 2" xfId="825" xr:uid="{00000000-0005-0000-0000-0000D80E0000}"/>
    <cellStyle name="Normal 18 29_NEPOOL Off Peak" xfId="4705" xr:uid="{00000000-0005-0000-0000-0000D90E0000}"/>
    <cellStyle name="Normal 18 3" xfId="826" xr:uid="{00000000-0005-0000-0000-0000DA0E0000}"/>
    <cellStyle name="Normal 18 3 10" xfId="827" xr:uid="{00000000-0005-0000-0000-0000DB0E0000}"/>
    <cellStyle name="Normal 18 3 10 2" xfId="828" xr:uid="{00000000-0005-0000-0000-0000DC0E0000}"/>
    <cellStyle name="Normal 18 3 10_NEPOOL Off Peak" xfId="4706" xr:uid="{00000000-0005-0000-0000-0000DD0E0000}"/>
    <cellStyle name="Normal 18 3 11" xfId="829" xr:uid="{00000000-0005-0000-0000-0000DE0E0000}"/>
    <cellStyle name="Normal 18 3 11 2" xfId="830" xr:uid="{00000000-0005-0000-0000-0000DF0E0000}"/>
    <cellStyle name="Normal 18 3 11_NEPOOL Off Peak" xfId="4707" xr:uid="{00000000-0005-0000-0000-0000E00E0000}"/>
    <cellStyle name="Normal 18 3 12" xfId="831" xr:uid="{00000000-0005-0000-0000-0000E10E0000}"/>
    <cellStyle name="Normal 18 3 12 2" xfId="832" xr:uid="{00000000-0005-0000-0000-0000E20E0000}"/>
    <cellStyle name="Normal 18 3 12_NEPOOL Off Peak" xfId="4708" xr:uid="{00000000-0005-0000-0000-0000E30E0000}"/>
    <cellStyle name="Normal 18 3 13" xfId="833" xr:uid="{00000000-0005-0000-0000-0000E40E0000}"/>
    <cellStyle name="Normal 18 3 13 2" xfId="834" xr:uid="{00000000-0005-0000-0000-0000E50E0000}"/>
    <cellStyle name="Normal 18 3 13_NEPOOL Off Peak" xfId="4709" xr:uid="{00000000-0005-0000-0000-0000E60E0000}"/>
    <cellStyle name="Normal 18 3 14" xfId="835" xr:uid="{00000000-0005-0000-0000-0000E70E0000}"/>
    <cellStyle name="Normal 18 3 14 2" xfId="836" xr:uid="{00000000-0005-0000-0000-0000E80E0000}"/>
    <cellStyle name="Normal 18 3 14_NEPOOL Off Peak" xfId="4710" xr:uid="{00000000-0005-0000-0000-0000E90E0000}"/>
    <cellStyle name="Normal 18 3 15" xfId="837" xr:uid="{00000000-0005-0000-0000-0000EA0E0000}"/>
    <cellStyle name="Normal 18 3 15 2" xfId="838" xr:uid="{00000000-0005-0000-0000-0000EB0E0000}"/>
    <cellStyle name="Normal 18 3 15_NEPOOL Off Peak" xfId="4711" xr:uid="{00000000-0005-0000-0000-0000EC0E0000}"/>
    <cellStyle name="Normal 18 3 16" xfId="839" xr:uid="{00000000-0005-0000-0000-0000ED0E0000}"/>
    <cellStyle name="Normal 18 3 16 2" xfId="840" xr:uid="{00000000-0005-0000-0000-0000EE0E0000}"/>
    <cellStyle name="Normal 18 3 16_NEPOOL Off Peak" xfId="4712" xr:uid="{00000000-0005-0000-0000-0000EF0E0000}"/>
    <cellStyle name="Normal 18 3 17" xfId="841" xr:uid="{00000000-0005-0000-0000-0000F00E0000}"/>
    <cellStyle name="Normal 18 3 17 2" xfId="842" xr:uid="{00000000-0005-0000-0000-0000F10E0000}"/>
    <cellStyle name="Normal 18 3 17_NEPOOL Off Peak" xfId="4713" xr:uid="{00000000-0005-0000-0000-0000F20E0000}"/>
    <cellStyle name="Normal 18 3 18" xfId="843" xr:uid="{00000000-0005-0000-0000-0000F30E0000}"/>
    <cellStyle name="Normal 18 3 18 2" xfId="844" xr:uid="{00000000-0005-0000-0000-0000F40E0000}"/>
    <cellStyle name="Normal 18 3 18_NEPOOL Off Peak" xfId="4714" xr:uid="{00000000-0005-0000-0000-0000F50E0000}"/>
    <cellStyle name="Normal 18 3 19" xfId="845" xr:uid="{00000000-0005-0000-0000-0000F60E0000}"/>
    <cellStyle name="Normal 18 3 19 2" xfId="846" xr:uid="{00000000-0005-0000-0000-0000F70E0000}"/>
    <cellStyle name="Normal 18 3 19_NEPOOL Off Peak" xfId="4715" xr:uid="{00000000-0005-0000-0000-0000F80E0000}"/>
    <cellStyle name="Normal 18 3 2" xfId="847" xr:uid="{00000000-0005-0000-0000-0000F90E0000}"/>
    <cellStyle name="Normal 18 3 2 2" xfId="848" xr:uid="{00000000-0005-0000-0000-0000FA0E0000}"/>
    <cellStyle name="Normal 18 3 2_NEPOOL Off Peak" xfId="4716" xr:uid="{00000000-0005-0000-0000-0000FB0E0000}"/>
    <cellStyle name="Normal 18 3 20" xfId="849" xr:uid="{00000000-0005-0000-0000-0000FC0E0000}"/>
    <cellStyle name="Normal 18 3 20 2" xfId="850" xr:uid="{00000000-0005-0000-0000-0000FD0E0000}"/>
    <cellStyle name="Normal 18 3 20_NEPOOL Off Peak" xfId="4717" xr:uid="{00000000-0005-0000-0000-0000FE0E0000}"/>
    <cellStyle name="Normal 18 3 21" xfId="851" xr:uid="{00000000-0005-0000-0000-0000FF0E0000}"/>
    <cellStyle name="Normal 18 3 21 2" xfId="852" xr:uid="{00000000-0005-0000-0000-0000000F0000}"/>
    <cellStyle name="Normal 18 3 21_NEPOOL Off Peak" xfId="4718" xr:uid="{00000000-0005-0000-0000-0000010F0000}"/>
    <cellStyle name="Normal 18 3 22" xfId="853" xr:uid="{00000000-0005-0000-0000-0000020F0000}"/>
    <cellStyle name="Normal 18 3 22 2" xfId="854" xr:uid="{00000000-0005-0000-0000-0000030F0000}"/>
    <cellStyle name="Normal 18 3 22_NEPOOL Off Peak" xfId="4719" xr:uid="{00000000-0005-0000-0000-0000040F0000}"/>
    <cellStyle name="Normal 18 3 23" xfId="855" xr:uid="{00000000-0005-0000-0000-0000050F0000}"/>
    <cellStyle name="Normal 18 3 23 2" xfId="856" xr:uid="{00000000-0005-0000-0000-0000060F0000}"/>
    <cellStyle name="Normal 18 3 23_NEPOOL Off Peak" xfId="4720" xr:uid="{00000000-0005-0000-0000-0000070F0000}"/>
    <cellStyle name="Normal 18 3 24" xfId="857" xr:uid="{00000000-0005-0000-0000-0000080F0000}"/>
    <cellStyle name="Normal 18 3 24 2" xfId="858" xr:uid="{00000000-0005-0000-0000-0000090F0000}"/>
    <cellStyle name="Normal 18 3 24_NEPOOL Off Peak" xfId="4721" xr:uid="{00000000-0005-0000-0000-00000A0F0000}"/>
    <cellStyle name="Normal 18 3 25" xfId="859" xr:uid="{00000000-0005-0000-0000-00000B0F0000}"/>
    <cellStyle name="Normal 18 3 25 2" xfId="860" xr:uid="{00000000-0005-0000-0000-00000C0F0000}"/>
    <cellStyle name="Normal 18 3 25_NEPOOL Off Peak" xfId="4722" xr:uid="{00000000-0005-0000-0000-00000D0F0000}"/>
    <cellStyle name="Normal 18 3 26" xfId="861" xr:uid="{00000000-0005-0000-0000-00000E0F0000}"/>
    <cellStyle name="Normal 18 3 26 2" xfId="862" xr:uid="{00000000-0005-0000-0000-00000F0F0000}"/>
    <cellStyle name="Normal 18 3 26_NEPOOL Off Peak" xfId="4723" xr:uid="{00000000-0005-0000-0000-0000100F0000}"/>
    <cellStyle name="Normal 18 3 27" xfId="863" xr:uid="{00000000-0005-0000-0000-0000110F0000}"/>
    <cellStyle name="Normal 18 3 27 2" xfId="864" xr:uid="{00000000-0005-0000-0000-0000120F0000}"/>
    <cellStyle name="Normal 18 3 27_NEPOOL Off Peak" xfId="4724" xr:uid="{00000000-0005-0000-0000-0000130F0000}"/>
    <cellStyle name="Normal 18 3 28" xfId="865" xr:uid="{00000000-0005-0000-0000-0000140F0000}"/>
    <cellStyle name="Normal 18 3 28 2" xfId="866" xr:uid="{00000000-0005-0000-0000-0000150F0000}"/>
    <cellStyle name="Normal 18 3 28_NEPOOL Off Peak" xfId="4725" xr:uid="{00000000-0005-0000-0000-0000160F0000}"/>
    <cellStyle name="Normal 18 3 29" xfId="867" xr:uid="{00000000-0005-0000-0000-0000170F0000}"/>
    <cellStyle name="Normal 18 3 29 2" xfId="868" xr:uid="{00000000-0005-0000-0000-0000180F0000}"/>
    <cellStyle name="Normal 18 3 29_NEPOOL Off Peak" xfId="4726" xr:uid="{00000000-0005-0000-0000-0000190F0000}"/>
    <cellStyle name="Normal 18 3 3" xfId="869" xr:uid="{00000000-0005-0000-0000-00001A0F0000}"/>
    <cellStyle name="Normal 18 3 3 2" xfId="870" xr:uid="{00000000-0005-0000-0000-00001B0F0000}"/>
    <cellStyle name="Normal 18 3 3_NEPOOL Off Peak" xfId="4727" xr:uid="{00000000-0005-0000-0000-00001C0F0000}"/>
    <cellStyle name="Normal 18 3 30" xfId="871" xr:uid="{00000000-0005-0000-0000-00001D0F0000}"/>
    <cellStyle name="Normal 18 3 30 2" xfId="6656" xr:uid="{00000000-0005-0000-0000-00001E0F0000}"/>
    <cellStyle name="Normal 18 3 30 3" xfId="6343" xr:uid="{00000000-0005-0000-0000-00001F0F0000}"/>
    <cellStyle name="Normal 18 3 30 4" xfId="3066" xr:uid="{00000000-0005-0000-0000-0000200F0000}"/>
    <cellStyle name="Normal 18 3 30_Output(m)" xfId="5606" xr:uid="{00000000-0005-0000-0000-0000210F0000}"/>
    <cellStyle name="Normal 18 3 31" xfId="872" xr:uid="{00000000-0005-0000-0000-0000220F0000}"/>
    <cellStyle name="Normal 18 3 31 2" xfId="5608" xr:uid="{00000000-0005-0000-0000-0000230F0000}"/>
    <cellStyle name="Normal 18 3 31 3" xfId="6657" xr:uid="{00000000-0005-0000-0000-0000240F0000}"/>
    <cellStyle name="Normal 18 3 31 4" xfId="3067" xr:uid="{00000000-0005-0000-0000-0000250F0000}"/>
    <cellStyle name="Normal 18 3 31_Output(m)" xfId="5607" xr:uid="{00000000-0005-0000-0000-0000260F0000}"/>
    <cellStyle name="Normal 18 3 32" xfId="3065" xr:uid="{00000000-0005-0000-0000-0000270F0000}"/>
    <cellStyle name="Normal 18 3 33" xfId="3132" xr:uid="{00000000-0005-0000-0000-0000280F0000}"/>
    <cellStyle name="Normal 18 3 34" xfId="3054" xr:uid="{00000000-0005-0000-0000-0000290F0000}"/>
    <cellStyle name="Normal 18 3 35" xfId="3134" xr:uid="{00000000-0005-0000-0000-00002A0F0000}"/>
    <cellStyle name="Normal 18 3 36" xfId="3053" xr:uid="{00000000-0005-0000-0000-00002B0F0000}"/>
    <cellStyle name="Normal 18 3 37" xfId="3135" xr:uid="{00000000-0005-0000-0000-00002C0F0000}"/>
    <cellStyle name="Normal 18 3 38" xfId="3052" xr:uid="{00000000-0005-0000-0000-00002D0F0000}"/>
    <cellStyle name="Normal 18 3 39" xfId="3137" xr:uid="{00000000-0005-0000-0000-00002E0F0000}"/>
    <cellStyle name="Normal 18 3 4" xfId="873" xr:uid="{00000000-0005-0000-0000-00002F0F0000}"/>
    <cellStyle name="Normal 18 3 4 2" xfId="874" xr:uid="{00000000-0005-0000-0000-0000300F0000}"/>
    <cellStyle name="Normal 18 3 4_NEPOOL Off Peak" xfId="4728" xr:uid="{00000000-0005-0000-0000-0000310F0000}"/>
    <cellStyle name="Normal 18 3 40" xfId="8131" xr:uid="{00000000-0005-0000-0000-0000320F0000}"/>
    <cellStyle name="Normal 18 3 41" xfId="8501" xr:uid="{00000000-0005-0000-0000-0000330F0000}"/>
    <cellStyle name="Normal 18 3 42" xfId="8631" xr:uid="{00000000-0005-0000-0000-0000340F0000}"/>
    <cellStyle name="Normal 18 3 43" xfId="10684" xr:uid="{00000000-0005-0000-0000-0000350F0000}"/>
    <cellStyle name="Normal 18 3 44" xfId="11016" xr:uid="{00000000-0005-0000-0000-0000360F0000}"/>
    <cellStyle name="Normal 18 3 45" xfId="10689" xr:uid="{00000000-0005-0000-0000-0000370F0000}"/>
    <cellStyle name="Normal 18 3 46" xfId="10679" xr:uid="{00000000-0005-0000-0000-0000380F0000}"/>
    <cellStyle name="Normal 18 3 5" xfId="875" xr:uid="{00000000-0005-0000-0000-0000390F0000}"/>
    <cellStyle name="Normal 18 3 5 2" xfId="876" xr:uid="{00000000-0005-0000-0000-00003A0F0000}"/>
    <cellStyle name="Normal 18 3 5_NEPOOL Off Peak" xfId="4729" xr:uid="{00000000-0005-0000-0000-00003B0F0000}"/>
    <cellStyle name="Normal 18 3 6" xfId="877" xr:uid="{00000000-0005-0000-0000-00003C0F0000}"/>
    <cellStyle name="Normal 18 3 6 2" xfId="878" xr:uid="{00000000-0005-0000-0000-00003D0F0000}"/>
    <cellStyle name="Normal 18 3 6_NEPOOL Off Peak" xfId="4730" xr:uid="{00000000-0005-0000-0000-00003E0F0000}"/>
    <cellStyle name="Normal 18 3 7" xfId="879" xr:uid="{00000000-0005-0000-0000-00003F0F0000}"/>
    <cellStyle name="Normal 18 3 7 2" xfId="880" xr:uid="{00000000-0005-0000-0000-0000400F0000}"/>
    <cellStyle name="Normal 18 3 7_NEPOOL Off Peak" xfId="4731" xr:uid="{00000000-0005-0000-0000-0000410F0000}"/>
    <cellStyle name="Normal 18 3 8" xfId="881" xr:uid="{00000000-0005-0000-0000-0000420F0000}"/>
    <cellStyle name="Normal 18 3 8 2" xfId="882" xr:uid="{00000000-0005-0000-0000-0000430F0000}"/>
    <cellStyle name="Normal 18 3 8_NEPOOL Off Peak" xfId="4732" xr:uid="{00000000-0005-0000-0000-0000440F0000}"/>
    <cellStyle name="Normal 18 3 9" xfId="883" xr:uid="{00000000-0005-0000-0000-0000450F0000}"/>
    <cellStyle name="Normal 18 3 9 2" xfId="884" xr:uid="{00000000-0005-0000-0000-0000460F0000}"/>
    <cellStyle name="Normal 18 3 9_NEPOOL Off Peak" xfId="4733" xr:uid="{00000000-0005-0000-0000-0000470F0000}"/>
    <cellStyle name="Normal 18 3_Average Energy Prices" xfId="4248" xr:uid="{00000000-0005-0000-0000-0000480F0000}"/>
    <cellStyle name="Normal 18 30" xfId="885" xr:uid="{00000000-0005-0000-0000-0000490F0000}"/>
    <cellStyle name="Normal 18 30 2" xfId="886" xr:uid="{00000000-0005-0000-0000-00004A0F0000}"/>
    <cellStyle name="Normal 18 30_NEPOOL Off Peak" xfId="4734" xr:uid="{00000000-0005-0000-0000-00004B0F0000}"/>
    <cellStyle name="Normal 18 31" xfId="887" xr:uid="{00000000-0005-0000-0000-00004C0F0000}"/>
    <cellStyle name="Normal 18 31 2" xfId="888" xr:uid="{00000000-0005-0000-0000-00004D0F0000}"/>
    <cellStyle name="Normal 18 31_NEPOOL Off Peak" xfId="4735" xr:uid="{00000000-0005-0000-0000-00004E0F0000}"/>
    <cellStyle name="Normal 18 32" xfId="889" xr:uid="{00000000-0005-0000-0000-00004F0F0000}"/>
    <cellStyle name="Normal 18 32 2" xfId="890" xr:uid="{00000000-0005-0000-0000-0000500F0000}"/>
    <cellStyle name="Normal 18 32_NEPOOL Off Peak" xfId="4736" xr:uid="{00000000-0005-0000-0000-0000510F0000}"/>
    <cellStyle name="Normal 18 33" xfId="891" xr:uid="{00000000-0005-0000-0000-0000520F0000}"/>
    <cellStyle name="Normal 18 33 2" xfId="892" xr:uid="{00000000-0005-0000-0000-0000530F0000}"/>
    <cellStyle name="Normal 18 33_NEPOOL Off Peak" xfId="4737" xr:uid="{00000000-0005-0000-0000-0000540F0000}"/>
    <cellStyle name="Normal 18 34" xfId="893" xr:uid="{00000000-0005-0000-0000-0000550F0000}"/>
    <cellStyle name="Normal 18 34 2" xfId="894" xr:uid="{00000000-0005-0000-0000-0000560F0000}"/>
    <cellStyle name="Normal 18 34_NEPOOL Off Peak" xfId="4738" xr:uid="{00000000-0005-0000-0000-0000570F0000}"/>
    <cellStyle name="Normal 18 35" xfId="895" xr:uid="{00000000-0005-0000-0000-0000580F0000}"/>
    <cellStyle name="Normal 18 35 2" xfId="896" xr:uid="{00000000-0005-0000-0000-0000590F0000}"/>
    <cellStyle name="Normal 18 35_NEPOOL Off Peak" xfId="4739" xr:uid="{00000000-0005-0000-0000-00005A0F0000}"/>
    <cellStyle name="Normal 18 36" xfId="897" xr:uid="{00000000-0005-0000-0000-00005B0F0000}"/>
    <cellStyle name="Normal 18 36 2" xfId="5609" xr:uid="{00000000-0005-0000-0000-00005C0F0000}"/>
    <cellStyle name="Normal 18 37" xfId="3058" xr:uid="{00000000-0005-0000-0000-00005D0F0000}"/>
    <cellStyle name="Normal 18 38" xfId="4049" xr:uid="{00000000-0005-0000-0000-00005E0F0000}"/>
    <cellStyle name="Normal 18 39" xfId="4121" xr:uid="{00000000-0005-0000-0000-00005F0F0000}"/>
    <cellStyle name="Normal 18 4" xfId="898" xr:uid="{00000000-0005-0000-0000-0000600F0000}"/>
    <cellStyle name="Normal 18 4 2" xfId="899" xr:uid="{00000000-0005-0000-0000-0000610F0000}"/>
    <cellStyle name="Normal 18 4 2 2" xfId="5610" xr:uid="{00000000-0005-0000-0000-0000620F0000}"/>
    <cellStyle name="Normal 18 4 3" xfId="5611" xr:uid="{00000000-0005-0000-0000-0000630F0000}"/>
    <cellStyle name="Normal 18 4_Sheet1" xfId="5612" xr:uid="{00000000-0005-0000-0000-0000640F0000}"/>
    <cellStyle name="Normal 18 40" xfId="4060" xr:uid="{00000000-0005-0000-0000-0000650F0000}"/>
    <cellStyle name="Normal 18 41" xfId="4113" xr:uid="{00000000-0005-0000-0000-0000660F0000}"/>
    <cellStyle name="Normal 18 5" xfId="900" xr:uid="{00000000-0005-0000-0000-0000670F0000}"/>
    <cellStyle name="Normal 18 5 2" xfId="901" xr:uid="{00000000-0005-0000-0000-0000680F0000}"/>
    <cellStyle name="Normal 18 5 2 2" xfId="5613" xr:uid="{00000000-0005-0000-0000-0000690F0000}"/>
    <cellStyle name="Normal 18 5 3" xfId="5614" xr:uid="{00000000-0005-0000-0000-00006A0F0000}"/>
    <cellStyle name="Normal 18 5_Sheet1" xfId="5615" xr:uid="{00000000-0005-0000-0000-00006B0F0000}"/>
    <cellStyle name="Normal 18 6" xfId="902" xr:uid="{00000000-0005-0000-0000-00006C0F0000}"/>
    <cellStyle name="Normal 18 6 2" xfId="903" xr:uid="{00000000-0005-0000-0000-00006D0F0000}"/>
    <cellStyle name="Normal 18 6 2 2" xfId="5616" xr:uid="{00000000-0005-0000-0000-00006E0F0000}"/>
    <cellStyle name="Normal 18 6 3" xfId="5617" xr:uid="{00000000-0005-0000-0000-00006F0F0000}"/>
    <cellStyle name="Normal 18 6_Sheet1" xfId="5618" xr:uid="{00000000-0005-0000-0000-0000700F0000}"/>
    <cellStyle name="Normal 18 7" xfId="904" xr:uid="{00000000-0005-0000-0000-0000710F0000}"/>
    <cellStyle name="Normal 18 7 2" xfId="905" xr:uid="{00000000-0005-0000-0000-0000720F0000}"/>
    <cellStyle name="Normal 18 7 2 2" xfId="5619" xr:uid="{00000000-0005-0000-0000-0000730F0000}"/>
    <cellStyle name="Normal 18 7 3" xfId="5620" xr:uid="{00000000-0005-0000-0000-0000740F0000}"/>
    <cellStyle name="Normal 18 7_Sheet1" xfId="5621" xr:uid="{00000000-0005-0000-0000-0000750F0000}"/>
    <cellStyle name="Normal 18 8" xfId="906" xr:uid="{00000000-0005-0000-0000-0000760F0000}"/>
    <cellStyle name="Normal 18 8 2" xfId="907" xr:uid="{00000000-0005-0000-0000-0000770F0000}"/>
    <cellStyle name="Normal 18 8_NEPOOL Off Peak" xfId="4740" xr:uid="{00000000-0005-0000-0000-0000780F0000}"/>
    <cellStyle name="Normal 18 9" xfId="908" xr:uid="{00000000-0005-0000-0000-0000790F0000}"/>
    <cellStyle name="Normal 18 9 2" xfId="909" xr:uid="{00000000-0005-0000-0000-00007A0F0000}"/>
    <cellStyle name="Normal 18 9_NEPOOL Off Peak" xfId="4741" xr:uid="{00000000-0005-0000-0000-00007B0F0000}"/>
    <cellStyle name="Normal 18_Compara" xfId="910" xr:uid="{00000000-0005-0000-0000-00007C0F0000}"/>
    <cellStyle name="Normal 19" xfId="911" xr:uid="{00000000-0005-0000-0000-00007D0F0000}"/>
    <cellStyle name="Normal 19 10" xfId="912" xr:uid="{00000000-0005-0000-0000-00007E0F0000}"/>
    <cellStyle name="Normal 19 10 2" xfId="5623" xr:uid="{00000000-0005-0000-0000-00007F0F0000}"/>
    <cellStyle name="Normal 19 10 3" xfId="6659" xr:uid="{00000000-0005-0000-0000-0000800F0000}"/>
    <cellStyle name="Normal 19 10 4" xfId="3069" xr:uid="{00000000-0005-0000-0000-0000810F0000}"/>
    <cellStyle name="Normal 19 10_Output(m)" xfId="5622" xr:uid="{00000000-0005-0000-0000-0000820F0000}"/>
    <cellStyle name="Normal 19 11" xfId="913" xr:uid="{00000000-0005-0000-0000-0000830F0000}"/>
    <cellStyle name="Normal 19 11 2" xfId="6658" xr:uid="{00000000-0005-0000-0000-0000840F0000}"/>
    <cellStyle name="Normal 19 11 3" xfId="6349" xr:uid="{00000000-0005-0000-0000-0000850F0000}"/>
    <cellStyle name="Normal 19 11 4" xfId="3068" xr:uid="{00000000-0005-0000-0000-0000860F0000}"/>
    <cellStyle name="Normal 19 11_Output(m)" xfId="5624" xr:uid="{00000000-0005-0000-0000-0000870F0000}"/>
    <cellStyle name="Normal 19 2" xfId="914" xr:uid="{00000000-0005-0000-0000-0000880F0000}"/>
    <cellStyle name="Normal 19 2 10" xfId="915" xr:uid="{00000000-0005-0000-0000-0000890F0000}"/>
    <cellStyle name="Normal 19 2 10 2" xfId="916" xr:uid="{00000000-0005-0000-0000-00008A0F0000}"/>
    <cellStyle name="Normal 19 2 10_NEPOOL Off Peak" xfId="4742" xr:uid="{00000000-0005-0000-0000-00008B0F0000}"/>
    <cellStyle name="Normal 19 2 11" xfId="917" xr:uid="{00000000-0005-0000-0000-00008C0F0000}"/>
    <cellStyle name="Normal 19 2 11 2" xfId="918" xr:uid="{00000000-0005-0000-0000-00008D0F0000}"/>
    <cellStyle name="Normal 19 2 11_NEPOOL Off Peak" xfId="4743" xr:uid="{00000000-0005-0000-0000-00008E0F0000}"/>
    <cellStyle name="Normal 19 2 12" xfId="919" xr:uid="{00000000-0005-0000-0000-00008F0F0000}"/>
    <cellStyle name="Normal 19 2 12 2" xfId="920" xr:uid="{00000000-0005-0000-0000-0000900F0000}"/>
    <cellStyle name="Normal 19 2 12_NEPOOL Off Peak" xfId="4744" xr:uid="{00000000-0005-0000-0000-0000910F0000}"/>
    <cellStyle name="Normal 19 2 13" xfId="921" xr:uid="{00000000-0005-0000-0000-0000920F0000}"/>
    <cellStyle name="Normal 19 2 13 2" xfId="922" xr:uid="{00000000-0005-0000-0000-0000930F0000}"/>
    <cellStyle name="Normal 19 2 13_NEPOOL Off Peak" xfId="4745" xr:uid="{00000000-0005-0000-0000-0000940F0000}"/>
    <cellStyle name="Normal 19 2 14" xfId="923" xr:uid="{00000000-0005-0000-0000-0000950F0000}"/>
    <cellStyle name="Normal 19 2 14 2" xfId="924" xr:uid="{00000000-0005-0000-0000-0000960F0000}"/>
    <cellStyle name="Normal 19 2 14_NEPOOL Off Peak" xfId="4746" xr:uid="{00000000-0005-0000-0000-0000970F0000}"/>
    <cellStyle name="Normal 19 2 15" xfId="925" xr:uid="{00000000-0005-0000-0000-0000980F0000}"/>
    <cellStyle name="Normal 19 2 15 2" xfId="926" xr:uid="{00000000-0005-0000-0000-0000990F0000}"/>
    <cellStyle name="Normal 19 2 15_NEPOOL Off Peak" xfId="4747" xr:uid="{00000000-0005-0000-0000-00009A0F0000}"/>
    <cellStyle name="Normal 19 2 16" xfId="927" xr:uid="{00000000-0005-0000-0000-00009B0F0000}"/>
    <cellStyle name="Normal 19 2 16 2" xfId="928" xr:uid="{00000000-0005-0000-0000-00009C0F0000}"/>
    <cellStyle name="Normal 19 2 16_NEPOOL Off Peak" xfId="4748" xr:uid="{00000000-0005-0000-0000-00009D0F0000}"/>
    <cellStyle name="Normal 19 2 17" xfId="929" xr:uid="{00000000-0005-0000-0000-00009E0F0000}"/>
    <cellStyle name="Normal 19 2 17 2" xfId="930" xr:uid="{00000000-0005-0000-0000-00009F0F0000}"/>
    <cellStyle name="Normal 19 2 17_NEPOOL Off Peak" xfId="4749" xr:uid="{00000000-0005-0000-0000-0000A00F0000}"/>
    <cellStyle name="Normal 19 2 18" xfId="931" xr:uid="{00000000-0005-0000-0000-0000A10F0000}"/>
    <cellStyle name="Normal 19 2 18 2" xfId="932" xr:uid="{00000000-0005-0000-0000-0000A20F0000}"/>
    <cellStyle name="Normal 19 2 18_NEPOOL Off Peak" xfId="4750" xr:uid="{00000000-0005-0000-0000-0000A30F0000}"/>
    <cellStyle name="Normal 19 2 19" xfId="933" xr:uid="{00000000-0005-0000-0000-0000A40F0000}"/>
    <cellStyle name="Normal 19 2 19 2" xfId="934" xr:uid="{00000000-0005-0000-0000-0000A50F0000}"/>
    <cellStyle name="Normal 19 2 19_NEPOOL Off Peak" xfId="4751" xr:uid="{00000000-0005-0000-0000-0000A60F0000}"/>
    <cellStyle name="Normal 19 2 2" xfId="935" xr:uid="{00000000-0005-0000-0000-0000A70F0000}"/>
    <cellStyle name="Normal 19 2 2 10" xfId="936" xr:uid="{00000000-0005-0000-0000-0000A80F0000}"/>
    <cellStyle name="Normal 19 2 2 10 2" xfId="937" xr:uid="{00000000-0005-0000-0000-0000A90F0000}"/>
    <cellStyle name="Normal 19 2 2 10 2 2" xfId="5625" xr:uid="{00000000-0005-0000-0000-0000AA0F0000}"/>
    <cellStyle name="Normal 19 2 2 10 3" xfId="5626" xr:uid="{00000000-0005-0000-0000-0000AB0F0000}"/>
    <cellStyle name="Normal 19 2 2 10_Sheet1" xfId="5627" xr:uid="{00000000-0005-0000-0000-0000AC0F0000}"/>
    <cellStyle name="Normal 19 2 2 11" xfId="938" xr:uid="{00000000-0005-0000-0000-0000AD0F0000}"/>
    <cellStyle name="Normal 19 2 2 11 2" xfId="939" xr:uid="{00000000-0005-0000-0000-0000AE0F0000}"/>
    <cellStyle name="Normal 19 2 2 11 2 2" xfId="5628" xr:uid="{00000000-0005-0000-0000-0000AF0F0000}"/>
    <cellStyle name="Normal 19 2 2 11 3" xfId="5629" xr:uid="{00000000-0005-0000-0000-0000B00F0000}"/>
    <cellStyle name="Normal 19 2 2 11_Sheet1" xfId="5630" xr:uid="{00000000-0005-0000-0000-0000B10F0000}"/>
    <cellStyle name="Normal 19 2 2 12" xfId="940" xr:uid="{00000000-0005-0000-0000-0000B20F0000}"/>
    <cellStyle name="Normal 19 2 2 12 2" xfId="941" xr:uid="{00000000-0005-0000-0000-0000B30F0000}"/>
    <cellStyle name="Normal 19 2 2 12 2 2" xfId="5631" xr:uid="{00000000-0005-0000-0000-0000B40F0000}"/>
    <cellStyle name="Normal 19 2 2 12 3" xfId="5632" xr:uid="{00000000-0005-0000-0000-0000B50F0000}"/>
    <cellStyle name="Normal 19 2 2 12_Sheet1" xfId="5633" xr:uid="{00000000-0005-0000-0000-0000B60F0000}"/>
    <cellStyle name="Normal 19 2 2 13" xfId="942" xr:uid="{00000000-0005-0000-0000-0000B70F0000}"/>
    <cellStyle name="Normal 19 2 2 13 2" xfId="943" xr:uid="{00000000-0005-0000-0000-0000B80F0000}"/>
    <cellStyle name="Normal 19 2 2 13 2 2" xfId="5634" xr:uid="{00000000-0005-0000-0000-0000B90F0000}"/>
    <cellStyle name="Normal 19 2 2 13 3" xfId="5635" xr:uid="{00000000-0005-0000-0000-0000BA0F0000}"/>
    <cellStyle name="Normal 19 2 2 13_Sheet1" xfId="5636" xr:uid="{00000000-0005-0000-0000-0000BB0F0000}"/>
    <cellStyle name="Normal 19 2 2 14" xfId="944" xr:uid="{00000000-0005-0000-0000-0000BC0F0000}"/>
    <cellStyle name="Normal 19 2 2 14 2" xfId="945" xr:uid="{00000000-0005-0000-0000-0000BD0F0000}"/>
    <cellStyle name="Normal 19 2 2 14 2 2" xfId="5637" xr:uid="{00000000-0005-0000-0000-0000BE0F0000}"/>
    <cellStyle name="Normal 19 2 2 14 3" xfId="5638" xr:uid="{00000000-0005-0000-0000-0000BF0F0000}"/>
    <cellStyle name="Normal 19 2 2 14_Sheet1" xfId="5639" xr:uid="{00000000-0005-0000-0000-0000C00F0000}"/>
    <cellStyle name="Normal 19 2 2 15" xfId="946" xr:uid="{00000000-0005-0000-0000-0000C10F0000}"/>
    <cellStyle name="Normal 19 2 2 15 2" xfId="947" xr:uid="{00000000-0005-0000-0000-0000C20F0000}"/>
    <cellStyle name="Normal 19 2 2 15 2 2" xfId="5640" xr:uid="{00000000-0005-0000-0000-0000C30F0000}"/>
    <cellStyle name="Normal 19 2 2 15 3" xfId="5641" xr:uid="{00000000-0005-0000-0000-0000C40F0000}"/>
    <cellStyle name="Normal 19 2 2 15_Sheet1" xfId="5642" xr:uid="{00000000-0005-0000-0000-0000C50F0000}"/>
    <cellStyle name="Normal 19 2 2 16" xfId="948" xr:uid="{00000000-0005-0000-0000-0000C60F0000}"/>
    <cellStyle name="Normal 19 2 2 16 2" xfId="949" xr:uid="{00000000-0005-0000-0000-0000C70F0000}"/>
    <cellStyle name="Normal 19 2 2 16 2 2" xfId="5643" xr:uid="{00000000-0005-0000-0000-0000C80F0000}"/>
    <cellStyle name="Normal 19 2 2 16 3" xfId="5644" xr:uid="{00000000-0005-0000-0000-0000C90F0000}"/>
    <cellStyle name="Normal 19 2 2 16_Sheet1" xfId="5645" xr:uid="{00000000-0005-0000-0000-0000CA0F0000}"/>
    <cellStyle name="Normal 19 2 2 17" xfId="950" xr:uid="{00000000-0005-0000-0000-0000CB0F0000}"/>
    <cellStyle name="Normal 19 2 2 17 2" xfId="951" xr:uid="{00000000-0005-0000-0000-0000CC0F0000}"/>
    <cellStyle name="Normal 19 2 2 17 2 2" xfId="5646" xr:uid="{00000000-0005-0000-0000-0000CD0F0000}"/>
    <cellStyle name="Normal 19 2 2 17 3" xfId="5647" xr:uid="{00000000-0005-0000-0000-0000CE0F0000}"/>
    <cellStyle name="Normal 19 2 2 17_Sheet1" xfId="5648" xr:uid="{00000000-0005-0000-0000-0000CF0F0000}"/>
    <cellStyle name="Normal 19 2 2 18" xfId="952" xr:uid="{00000000-0005-0000-0000-0000D00F0000}"/>
    <cellStyle name="Normal 19 2 2 18 2" xfId="953" xr:uid="{00000000-0005-0000-0000-0000D10F0000}"/>
    <cellStyle name="Normal 19 2 2 18 2 2" xfId="5649" xr:uid="{00000000-0005-0000-0000-0000D20F0000}"/>
    <cellStyle name="Normal 19 2 2 18 3" xfId="5650" xr:uid="{00000000-0005-0000-0000-0000D30F0000}"/>
    <cellStyle name="Normal 19 2 2 18_Sheet1" xfId="5651" xr:uid="{00000000-0005-0000-0000-0000D40F0000}"/>
    <cellStyle name="Normal 19 2 2 19" xfId="954" xr:uid="{00000000-0005-0000-0000-0000D50F0000}"/>
    <cellStyle name="Normal 19 2 2 19 2" xfId="955" xr:uid="{00000000-0005-0000-0000-0000D60F0000}"/>
    <cellStyle name="Normal 19 2 2 19 2 2" xfId="5652" xr:uid="{00000000-0005-0000-0000-0000D70F0000}"/>
    <cellStyle name="Normal 19 2 2 19 3" xfId="5653" xr:uid="{00000000-0005-0000-0000-0000D80F0000}"/>
    <cellStyle name="Normal 19 2 2 19_Sheet1" xfId="5654" xr:uid="{00000000-0005-0000-0000-0000D90F0000}"/>
    <cellStyle name="Normal 19 2 2 2" xfId="956" xr:uid="{00000000-0005-0000-0000-0000DA0F0000}"/>
    <cellStyle name="Normal 19 2 2 2 2" xfId="957" xr:uid="{00000000-0005-0000-0000-0000DB0F0000}"/>
    <cellStyle name="Normal 19 2 2 2 2 2" xfId="5655" xr:uid="{00000000-0005-0000-0000-0000DC0F0000}"/>
    <cellStyle name="Normal 19 2 2 2 3" xfId="5656" xr:uid="{00000000-0005-0000-0000-0000DD0F0000}"/>
    <cellStyle name="Normal 19 2 2 2_Sheet1" xfId="5657" xr:uid="{00000000-0005-0000-0000-0000DE0F0000}"/>
    <cellStyle name="Normal 19 2 2 20" xfId="958" xr:uid="{00000000-0005-0000-0000-0000DF0F0000}"/>
    <cellStyle name="Normal 19 2 2 20 2" xfId="959" xr:uid="{00000000-0005-0000-0000-0000E00F0000}"/>
    <cellStyle name="Normal 19 2 2 20 2 2" xfId="5658" xr:uid="{00000000-0005-0000-0000-0000E10F0000}"/>
    <cellStyle name="Normal 19 2 2 20 3" xfId="5659" xr:uid="{00000000-0005-0000-0000-0000E20F0000}"/>
    <cellStyle name="Normal 19 2 2 20_Sheet1" xfId="5660" xr:uid="{00000000-0005-0000-0000-0000E30F0000}"/>
    <cellStyle name="Normal 19 2 2 21" xfId="960" xr:uid="{00000000-0005-0000-0000-0000E40F0000}"/>
    <cellStyle name="Normal 19 2 2 21 2" xfId="961" xr:uid="{00000000-0005-0000-0000-0000E50F0000}"/>
    <cellStyle name="Normal 19 2 2 21 2 2" xfId="5661" xr:uid="{00000000-0005-0000-0000-0000E60F0000}"/>
    <cellStyle name="Normal 19 2 2 21 3" xfId="5662" xr:uid="{00000000-0005-0000-0000-0000E70F0000}"/>
    <cellStyle name="Normal 19 2 2 21_Sheet1" xfId="5663" xr:uid="{00000000-0005-0000-0000-0000E80F0000}"/>
    <cellStyle name="Normal 19 2 2 22" xfId="962" xr:uid="{00000000-0005-0000-0000-0000E90F0000}"/>
    <cellStyle name="Normal 19 2 2 22 2" xfId="963" xr:uid="{00000000-0005-0000-0000-0000EA0F0000}"/>
    <cellStyle name="Normal 19 2 2 22 2 2" xfId="5664" xr:uid="{00000000-0005-0000-0000-0000EB0F0000}"/>
    <cellStyle name="Normal 19 2 2 22 3" xfId="5665" xr:uid="{00000000-0005-0000-0000-0000EC0F0000}"/>
    <cellStyle name="Normal 19 2 2 22_Sheet1" xfId="5666" xr:uid="{00000000-0005-0000-0000-0000ED0F0000}"/>
    <cellStyle name="Normal 19 2 2 23" xfId="964" xr:uid="{00000000-0005-0000-0000-0000EE0F0000}"/>
    <cellStyle name="Normal 19 2 2 23 2" xfId="965" xr:uid="{00000000-0005-0000-0000-0000EF0F0000}"/>
    <cellStyle name="Normal 19 2 2 23 2 2" xfId="5667" xr:uid="{00000000-0005-0000-0000-0000F00F0000}"/>
    <cellStyle name="Normal 19 2 2 23 3" xfId="5668" xr:uid="{00000000-0005-0000-0000-0000F10F0000}"/>
    <cellStyle name="Normal 19 2 2 23_Sheet1" xfId="5669" xr:uid="{00000000-0005-0000-0000-0000F20F0000}"/>
    <cellStyle name="Normal 19 2 2 24" xfId="966" xr:uid="{00000000-0005-0000-0000-0000F30F0000}"/>
    <cellStyle name="Normal 19 2 2 24 2" xfId="967" xr:uid="{00000000-0005-0000-0000-0000F40F0000}"/>
    <cellStyle name="Normal 19 2 2 24 2 2" xfId="5670" xr:uid="{00000000-0005-0000-0000-0000F50F0000}"/>
    <cellStyle name="Normal 19 2 2 24 3" xfId="5671" xr:uid="{00000000-0005-0000-0000-0000F60F0000}"/>
    <cellStyle name="Normal 19 2 2 24_Sheet1" xfId="5672" xr:uid="{00000000-0005-0000-0000-0000F70F0000}"/>
    <cellStyle name="Normal 19 2 2 25" xfId="968" xr:uid="{00000000-0005-0000-0000-0000F80F0000}"/>
    <cellStyle name="Normal 19 2 2 25 2" xfId="969" xr:uid="{00000000-0005-0000-0000-0000F90F0000}"/>
    <cellStyle name="Normal 19 2 2 25 2 2" xfId="5673" xr:uid="{00000000-0005-0000-0000-0000FA0F0000}"/>
    <cellStyle name="Normal 19 2 2 25 3" xfId="5674" xr:uid="{00000000-0005-0000-0000-0000FB0F0000}"/>
    <cellStyle name="Normal 19 2 2 25_Sheet1" xfId="5675" xr:uid="{00000000-0005-0000-0000-0000FC0F0000}"/>
    <cellStyle name="Normal 19 2 2 26" xfId="970" xr:uid="{00000000-0005-0000-0000-0000FD0F0000}"/>
    <cellStyle name="Normal 19 2 2 26 2" xfId="971" xr:uid="{00000000-0005-0000-0000-0000FE0F0000}"/>
    <cellStyle name="Normal 19 2 2 26 2 2" xfId="5676" xr:uid="{00000000-0005-0000-0000-0000FF0F0000}"/>
    <cellStyle name="Normal 19 2 2 26 3" xfId="5677" xr:uid="{00000000-0005-0000-0000-000000100000}"/>
    <cellStyle name="Normal 19 2 2 26_Sheet1" xfId="5678" xr:uid="{00000000-0005-0000-0000-000001100000}"/>
    <cellStyle name="Normal 19 2 2 27" xfId="972" xr:uid="{00000000-0005-0000-0000-000002100000}"/>
    <cellStyle name="Normal 19 2 2 27 2" xfId="973" xr:uid="{00000000-0005-0000-0000-000003100000}"/>
    <cellStyle name="Normal 19 2 2 27 2 2" xfId="5679" xr:uid="{00000000-0005-0000-0000-000004100000}"/>
    <cellStyle name="Normal 19 2 2 27 3" xfId="5680" xr:uid="{00000000-0005-0000-0000-000005100000}"/>
    <cellStyle name="Normal 19 2 2 27_Sheet1" xfId="5681" xr:uid="{00000000-0005-0000-0000-000006100000}"/>
    <cellStyle name="Normal 19 2 2 28" xfId="974" xr:uid="{00000000-0005-0000-0000-000007100000}"/>
    <cellStyle name="Normal 19 2 2 28 2" xfId="975" xr:uid="{00000000-0005-0000-0000-000008100000}"/>
    <cellStyle name="Normal 19 2 2 28 2 2" xfId="5682" xr:uid="{00000000-0005-0000-0000-000009100000}"/>
    <cellStyle name="Normal 19 2 2 28 3" xfId="5683" xr:uid="{00000000-0005-0000-0000-00000A100000}"/>
    <cellStyle name="Normal 19 2 2 28_Sheet1" xfId="5684" xr:uid="{00000000-0005-0000-0000-00000B100000}"/>
    <cellStyle name="Normal 19 2 2 29" xfId="976" xr:uid="{00000000-0005-0000-0000-00000C100000}"/>
    <cellStyle name="Normal 19 2 2 29 2" xfId="977" xr:uid="{00000000-0005-0000-0000-00000D100000}"/>
    <cellStyle name="Normal 19 2 2 29 2 2" xfId="5685" xr:uid="{00000000-0005-0000-0000-00000E100000}"/>
    <cellStyle name="Normal 19 2 2 29 3" xfId="5686" xr:uid="{00000000-0005-0000-0000-00000F100000}"/>
    <cellStyle name="Normal 19 2 2 29_Sheet1" xfId="5687" xr:uid="{00000000-0005-0000-0000-000010100000}"/>
    <cellStyle name="Normal 19 2 2 3" xfId="978" xr:uid="{00000000-0005-0000-0000-000011100000}"/>
    <cellStyle name="Normal 19 2 2 3 2" xfId="979" xr:uid="{00000000-0005-0000-0000-000012100000}"/>
    <cellStyle name="Normal 19 2 2 3 2 2" xfId="5688" xr:uid="{00000000-0005-0000-0000-000013100000}"/>
    <cellStyle name="Normal 19 2 2 3 3" xfId="5689" xr:uid="{00000000-0005-0000-0000-000014100000}"/>
    <cellStyle name="Normal 19 2 2 3_Sheet1" xfId="5690" xr:uid="{00000000-0005-0000-0000-000015100000}"/>
    <cellStyle name="Normal 19 2 2 30" xfId="980" xr:uid="{00000000-0005-0000-0000-000016100000}"/>
    <cellStyle name="Normal 19 2 2 31" xfId="3071" xr:uid="{00000000-0005-0000-0000-000017100000}"/>
    <cellStyle name="Normal 19 2 2 32" xfId="4065" xr:uid="{00000000-0005-0000-0000-000018100000}"/>
    <cellStyle name="Normal 19 2 2 33" xfId="4109" xr:uid="{00000000-0005-0000-0000-000019100000}"/>
    <cellStyle name="Normal 19 2 2 34" xfId="4071" xr:uid="{00000000-0005-0000-0000-00001A100000}"/>
    <cellStyle name="Normal 19 2 2 35" xfId="4108" xr:uid="{00000000-0005-0000-0000-00001B100000}"/>
    <cellStyle name="Normal 19 2 2 36" xfId="9041" xr:uid="{00000000-0005-0000-0000-00001C100000}"/>
    <cellStyle name="Normal 19 2 2 37" xfId="8999" xr:uid="{00000000-0005-0000-0000-00001D100000}"/>
    <cellStyle name="Normal 19 2 2 38" xfId="8757" xr:uid="{00000000-0005-0000-0000-00001E100000}"/>
    <cellStyle name="Normal 19 2 2 39" xfId="10667" xr:uid="{00000000-0005-0000-0000-00001F100000}"/>
    <cellStyle name="Normal 19 2 2 4" xfId="981" xr:uid="{00000000-0005-0000-0000-000020100000}"/>
    <cellStyle name="Normal 19 2 2 4 2" xfId="982" xr:uid="{00000000-0005-0000-0000-000021100000}"/>
    <cellStyle name="Normal 19 2 2 4 2 2" xfId="5691" xr:uid="{00000000-0005-0000-0000-000022100000}"/>
    <cellStyle name="Normal 19 2 2 4 3" xfId="5692" xr:uid="{00000000-0005-0000-0000-000023100000}"/>
    <cellStyle name="Normal 19 2 2 4_Sheet1" xfId="5693" xr:uid="{00000000-0005-0000-0000-000024100000}"/>
    <cellStyle name="Normal 19 2 2 40" xfId="10437" xr:uid="{00000000-0005-0000-0000-000025100000}"/>
    <cellStyle name="Normal 19 2 2 5" xfId="983" xr:uid="{00000000-0005-0000-0000-000026100000}"/>
    <cellStyle name="Normal 19 2 2 5 2" xfId="984" xr:uid="{00000000-0005-0000-0000-000027100000}"/>
    <cellStyle name="Normal 19 2 2 5 2 2" xfId="5694" xr:uid="{00000000-0005-0000-0000-000028100000}"/>
    <cellStyle name="Normal 19 2 2 5 3" xfId="5695" xr:uid="{00000000-0005-0000-0000-000029100000}"/>
    <cellStyle name="Normal 19 2 2 5_Sheet1" xfId="5696" xr:uid="{00000000-0005-0000-0000-00002A100000}"/>
    <cellStyle name="Normal 19 2 2 6" xfId="985" xr:uid="{00000000-0005-0000-0000-00002B100000}"/>
    <cellStyle name="Normal 19 2 2 6 2" xfId="986" xr:uid="{00000000-0005-0000-0000-00002C100000}"/>
    <cellStyle name="Normal 19 2 2 6 2 2" xfId="5697" xr:uid="{00000000-0005-0000-0000-00002D100000}"/>
    <cellStyle name="Normal 19 2 2 6 3" xfId="5698" xr:uid="{00000000-0005-0000-0000-00002E100000}"/>
    <cellStyle name="Normal 19 2 2 6_Sheet1" xfId="5699" xr:uid="{00000000-0005-0000-0000-00002F100000}"/>
    <cellStyle name="Normal 19 2 2 7" xfId="987" xr:uid="{00000000-0005-0000-0000-000030100000}"/>
    <cellStyle name="Normal 19 2 2 7 2" xfId="988" xr:uid="{00000000-0005-0000-0000-000031100000}"/>
    <cellStyle name="Normal 19 2 2 7 2 2" xfId="5700" xr:uid="{00000000-0005-0000-0000-000032100000}"/>
    <cellStyle name="Normal 19 2 2 7 3" xfId="5701" xr:uid="{00000000-0005-0000-0000-000033100000}"/>
    <cellStyle name="Normal 19 2 2 7_Sheet1" xfId="5702" xr:uid="{00000000-0005-0000-0000-000034100000}"/>
    <cellStyle name="Normal 19 2 2 8" xfId="989" xr:uid="{00000000-0005-0000-0000-000035100000}"/>
    <cellStyle name="Normal 19 2 2 8 2" xfId="990" xr:uid="{00000000-0005-0000-0000-000036100000}"/>
    <cellStyle name="Normal 19 2 2 8 2 2" xfId="5703" xr:uid="{00000000-0005-0000-0000-000037100000}"/>
    <cellStyle name="Normal 19 2 2 8 3" xfId="5704" xr:uid="{00000000-0005-0000-0000-000038100000}"/>
    <cellStyle name="Normal 19 2 2 8_Sheet1" xfId="5705" xr:uid="{00000000-0005-0000-0000-000039100000}"/>
    <cellStyle name="Normal 19 2 2 9" xfId="991" xr:uid="{00000000-0005-0000-0000-00003A100000}"/>
    <cellStyle name="Normal 19 2 2 9 2" xfId="992" xr:uid="{00000000-0005-0000-0000-00003B100000}"/>
    <cellStyle name="Normal 19 2 2 9 2 2" xfId="5706" xr:uid="{00000000-0005-0000-0000-00003C100000}"/>
    <cellStyle name="Normal 19 2 2 9 3" xfId="5707" xr:uid="{00000000-0005-0000-0000-00003D100000}"/>
    <cellStyle name="Normal 19 2 2 9_Sheet1" xfId="5708" xr:uid="{00000000-0005-0000-0000-00003E100000}"/>
    <cellStyle name="Normal 19 2 2_Average Energy Prices" xfId="4249" xr:uid="{00000000-0005-0000-0000-00003F100000}"/>
    <cellStyle name="Normal 19 2 20" xfId="993" xr:uid="{00000000-0005-0000-0000-000040100000}"/>
    <cellStyle name="Normal 19 2 20 2" xfId="994" xr:uid="{00000000-0005-0000-0000-000041100000}"/>
    <cellStyle name="Normal 19 2 20_NEPOOL Off Peak" xfId="4752" xr:uid="{00000000-0005-0000-0000-000042100000}"/>
    <cellStyle name="Normal 19 2 21" xfId="995" xr:uid="{00000000-0005-0000-0000-000043100000}"/>
    <cellStyle name="Normal 19 2 21 2" xfId="996" xr:uid="{00000000-0005-0000-0000-000044100000}"/>
    <cellStyle name="Normal 19 2 21_NEPOOL Off Peak" xfId="4753" xr:uid="{00000000-0005-0000-0000-000045100000}"/>
    <cellStyle name="Normal 19 2 22" xfId="997" xr:uid="{00000000-0005-0000-0000-000046100000}"/>
    <cellStyle name="Normal 19 2 22 2" xfId="998" xr:uid="{00000000-0005-0000-0000-000047100000}"/>
    <cellStyle name="Normal 19 2 22_NEPOOL Off Peak" xfId="4754" xr:uid="{00000000-0005-0000-0000-000048100000}"/>
    <cellStyle name="Normal 19 2 23" xfId="999" xr:uid="{00000000-0005-0000-0000-000049100000}"/>
    <cellStyle name="Normal 19 2 23 2" xfId="1000" xr:uid="{00000000-0005-0000-0000-00004A100000}"/>
    <cellStyle name="Normal 19 2 23_NEPOOL Off Peak" xfId="4755" xr:uid="{00000000-0005-0000-0000-00004B100000}"/>
    <cellStyle name="Normal 19 2 24" xfId="1001" xr:uid="{00000000-0005-0000-0000-00004C100000}"/>
    <cellStyle name="Normal 19 2 24 2" xfId="1002" xr:uid="{00000000-0005-0000-0000-00004D100000}"/>
    <cellStyle name="Normal 19 2 24_NEPOOL Off Peak" xfId="4756" xr:uid="{00000000-0005-0000-0000-00004E100000}"/>
    <cellStyle name="Normal 19 2 25" xfId="1003" xr:uid="{00000000-0005-0000-0000-00004F100000}"/>
    <cellStyle name="Normal 19 2 25 2" xfId="1004" xr:uid="{00000000-0005-0000-0000-000050100000}"/>
    <cellStyle name="Normal 19 2 25_NEPOOL Off Peak" xfId="4757" xr:uid="{00000000-0005-0000-0000-000051100000}"/>
    <cellStyle name="Normal 19 2 26" xfId="1005" xr:uid="{00000000-0005-0000-0000-000052100000}"/>
    <cellStyle name="Normal 19 2 26 2" xfId="1006" xr:uid="{00000000-0005-0000-0000-000053100000}"/>
    <cellStyle name="Normal 19 2 26_NEPOOL Off Peak" xfId="4758" xr:uid="{00000000-0005-0000-0000-000054100000}"/>
    <cellStyle name="Normal 19 2 27" xfId="1007" xr:uid="{00000000-0005-0000-0000-000055100000}"/>
    <cellStyle name="Normal 19 2 27 2" xfId="1008" xr:uid="{00000000-0005-0000-0000-000056100000}"/>
    <cellStyle name="Normal 19 2 27_NEPOOL Off Peak" xfId="4759" xr:uid="{00000000-0005-0000-0000-000057100000}"/>
    <cellStyle name="Normal 19 2 28" xfId="1009" xr:uid="{00000000-0005-0000-0000-000058100000}"/>
    <cellStyle name="Normal 19 2 28 2" xfId="1010" xr:uid="{00000000-0005-0000-0000-000059100000}"/>
    <cellStyle name="Normal 19 2 28_NEPOOL Off Peak" xfId="4760" xr:uid="{00000000-0005-0000-0000-00005A100000}"/>
    <cellStyle name="Normal 19 2 29" xfId="1011" xr:uid="{00000000-0005-0000-0000-00005B100000}"/>
    <cellStyle name="Normal 19 2 29 2" xfId="1012" xr:uid="{00000000-0005-0000-0000-00005C100000}"/>
    <cellStyle name="Normal 19 2 29_NEPOOL Off Peak" xfId="4761" xr:uid="{00000000-0005-0000-0000-00005D100000}"/>
    <cellStyle name="Normal 19 2 3" xfId="1013" xr:uid="{00000000-0005-0000-0000-00005E100000}"/>
    <cellStyle name="Normal 19 2 3 2" xfId="1014" xr:uid="{00000000-0005-0000-0000-00005F100000}"/>
    <cellStyle name="Normal 19 2 3_NEPOOL Off Peak" xfId="4762" xr:uid="{00000000-0005-0000-0000-000060100000}"/>
    <cellStyle name="Normal 19 2 30" xfId="1015" xr:uid="{00000000-0005-0000-0000-000061100000}"/>
    <cellStyle name="Normal 19 2 30 2" xfId="1016" xr:uid="{00000000-0005-0000-0000-000062100000}"/>
    <cellStyle name="Normal 19 2 30_NEPOOL Off Peak" xfId="4763" xr:uid="{00000000-0005-0000-0000-000063100000}"/>
    <cellStyle name="Normal 19 2 31" xfId="3072" xr:uid="{00000000-0005-0000-0000-000064100000}"/>
    <cellStyle name="Normal 19 2 32" xfId="3070" xr:uid="{00000000-0005-0000-0000-000065100000}"/>
    <cellStyle name="Normal 19 2 4" xfId="1017" xr:uid="{00000000-0005-0000-0000-000066100000}"/>
    <cellStyle name="Normal 19 2 4 2" xfId="1018" xr:uid="{00000000-0005-0000-0000-000067100000}"/>
    <cellStyle name="Normal 19 2 4_NEPOOL Off Peak" xfId="4764" xr:uid="{00000000-0005-0000-0000-000068100000}"/>
    <cellStyle name="Normal 19 2 5" xfId="1019" xr:uid="{00000000-0005-0000-0000-000069100000}"/>
    <cellStyle name="Normal 19 2 5 2" xfId="1020" xr:uid="{00000000-0005-0000-0000-00006A100000}"/>
    <cellStyle name="Normal 19 2 5_NEPOOL Off Peak" xfId="4765" xr:uid="{00000000-0005-0000-0000-00006B100000}"/>
    <cellStyle name="Normal 19 2 6" xfId="1021" xr:uid="{00000000-0005-0000-0000-00006C100000}"/>
    <cellStyle name="Normal 19 2 6 2" xfId="1022" xr:uid="{00000000-0005-0000-0000-00006D100000}"/>
    <cellStyle name="Normal 19 2 6_NEPOOL Off Peak" xfId="4766" xr:uid="{00000000-0005-0000-0000-00006E100000}"/>
    <cellStyle name="Normal 19 2 7" xfId="1023" xr:uid="{00000000-0005-0000-0000-00006F100000}"/>
    <cellStyle name="Normal 19 2 7 2" xfId="1024" xr:uid="{00000000-0005-0000-0000-000070100000}"/>
    <cellStyle name="Normal 19 2 7_NEPOOL Off Peak" xfId="4767" xr:uid="{00000000-0005-0000-0000-000071100000}"/>
    <cellStyle name="Normal 19 2 8" xfId="1025" xr:uid="{00000000-0005-0000-0000-000072100000}"/>
    <cellStyle name="Normal 19 2 8 2" xfId="1026" xr:uid="{00000000-0005-0000-0000-000073100000}"/>
    <cellStyle name="Normal 19 2 8_NEPOOL Off Peak" xfId="4768" xr:uid="{00000000-0005-0000-0000-000074100000}"/>
    <cellStyle name="Normal 19 2 9" xfId="1027" xr:uid="{00000000-0005-0000-0000-000075100000}"/>
    <cellStyle name="Normal 19 2 9 2" xfId="1028" xr:uid="{00000000-0005-0000-0000-000076100000}"/>
    <cellStyle name="Normal 19 2 9_NEPOOL Off Peak" xfId="4769" xr:uid="{00000000-0005-0000-0000-000077100000}"/>
    <cellStyle name="Normal 19 2_Compara" xfId="1029" xr:uid="{00000000-0005-0000-0000-000078100000}"/>
    <cellStyle name="Normal 19 3" xfId="1030" xr:uid="{00000000-0005-0000-0000-000079100000}"/>
    <cellStyle name="Normal 19 3 2" xfId="1031" xr:uid="{00000000-0005-0000-0000-00007A100000}"/>
    <cellStyle name="Normal 19 3 2 2" xfId="5709" xr:uid="{00000000-0005-0000-0000-00007B100000}"/>
    <cellStyle name="Normal 19 3 3" xfId="1032" xr:uid="{00000000-0005-0000-0000-00007C100000}"/>
    <cellStyle name="Normal 19 3 4" xfId="3073" xr:uid="{00000000-0005-0000-0000-00007D100000}"/>
    <cellStyle name="Normal 19 3_Fuel Cost" xfId="3795" xr:uid="{00000000-0005-0000-0000-00007E100000}"/>
    <cellStyle name="Normal 19 4" xfId="1033" xr:uid="{00000000-0005-0000-0000-00007F100000}"/>
    <cellStyle name="Normal 19 4 2" xfId="1034" xr:uid="{00000000-0005-0000-0000-000080100000}"/>
    <cellStyle name="Normal 19 4 2 2" xfId="5710" xr:uid="{00000000-0005-0000-0000-000081100000}"/>
    <cellStyle name="Normal 19 4 3" xfId="5711" xr:uid="{00000000-0005-0000-0000-000082100000}"/>
    <cellStyle name="Normal 19 4_Sheet1" xfId="5712" xr:uid="{00000000-0005-0000-0000-000083100000}"/>
    <cellStyle name="Normal 19 5" xfId="1035" xr:uid="{00000000-0005-0000-0000-000084100000}"/>
    <cellStyle name="Normal 19 5 2" xfId="1036" xr:uid="{00000000-0005-0000-0000-000085100000}"/>
    <cellStyle name="Normal 19 5 2 2" xfId="5713" xr:uid="{00000000-0005-0000-0000-000086100000}"/>
    <cellStyle name="Normal 19 5 3" xfId="5714" xr:uid="{00000000-0005-0000-0000-000087100000}"/>
    <cellStyle name="Normal 19 5_Sheet1" xfId="5715" xr:uid="{00000000-0005-0000-0000-000088100000}"/>
    <cellStyle name="Normal 19 6" xfId="1037" xr:uid="{00000000-0005-0000-0000-000089100000}"/>
    <cellStyle name="Normal 19 6 2" xfId="1038" xr:uid="{00000000-0005-0000-0000-00008A100000}"/>
    <cellStyle name="Normal 19 6 2 2" xfId="5716" xr:uid="{00000000-0005-0000-0000-00008B100000}"/>
    <cellStyle name="Normal 19 6 3" xfId="5717" xr:uid="{00000000-0005-0000-0000-00008C100000}"/>
    <cellStyle name="Normal 19 6_Sheet1" xfId="5718" xr:uid="{00000000-0005-0000-0000-00008D100000}"/>
    <cellStyle name="Normal 19 7" xfId="1039" xr:uid="{00000000-0005-0000-0000-00008E100000}"/>
    <cellStyle name="Normal 19 7 2" xfId="1040" xr:uid="{00000000-0005-0000-0000-00008F100000}"/>
    <cellStyle name="Normal 19 7 2 2" xfId="5719" xr:uid="{00000000-0005-0000-0000-000090100000}"/>
    <cellStyle name="Normal 19 7 3" xfId="5720" xr:uid="{00000000-0005-0000-0000-000091100000}"/>
    <cellStyle name="Normal 19 7_Sheet1" xfId="5721" xr:uid="{00000000-0005-0000-0000-000092100000}"/>
    <cellStyle name="Normal 19 8" xfId="1041" xr:uid="{00000000-0005-0000-0000-000093100000}"/>
    <cellStyle name="Normal 19 8 2" xfId="6660" xr:uid="{00000000-0005-0000-0000-000094100000}"/>
    <cellStyle name="Normal 19 8 3" xfId="6354" xr:uid="{00000000-0005-0000-0000-000095100000}"/>
    <cellStyle name="Normal 19 8 4" xfId="3075" xr:uid="{00000000-0005-0000-0000-000096100000}"/>
    <cellStyle name="Normal 19 8_Output(m)" xfId="5722" xr:uid="{00000000-0005-0000-0000-000097100000}"/>
    <cellStyle name="Normal 19 9" xfId="1042" xr:uid="{00000000-0005-0000-0000-000098100000}"/>
    <cellStyle name="Normal 19_Fuel Cost" xfId="3796" xr:uid="{00000000-0005-0000-0000-000099100000}"/>
    <cellStyle name="Normal 2" xfId="1043" xr:uid="{00000000-0005-0000-0000-00009A100000}"/>
    <cellStyle name="Normal 2 10" xfId="1044" xr:uid="{00000000-0005-0000-0000-00009B100000}"/>
    <cellStyle name="Normal 2 10 2" xfId="1045" xr:uid="{00000000-0005-0000-0000-00009C100000}"/>
    <cellStyle name="Normal 2 10 2 2" xfId="5723" xr:uid="{00000000-0005-0000-0000-00009D100000}"/>
    <cellStyle name="Normal 2 10 3" xfId="3076" xr:uid="{00000000-0005-0000-0000-00009E100000}"/>
    <cellStyle name="Normal 2 10_Data Input" xfId="4379" xr:uid="{00000000-0005-0000-0000-00009F100000}"/>
    <cellStyle name="Normal 2 11" xfId="1046" xr:uid="{00000000-0005-0000-0000-0000A0100000}"/>
    <cellStyle name="Normal 2 11 2" xfId="1047" xr:uid="{00000000-0005-0000-0000-0000A1100000}"/>
    <cellStyle name="Normal 2 11 2 2" xfId="5724" xr:uid="{00000000-0005-0000-0000-0000A2100000}"/>
    <cellStyle name="Normal 2 11 3" xfId="3077" xr:uid="{00000000-0005-0000-0000-0000A3100000}"/>
    <cellStyle name="Normal 2 11_Data Input" xfId="4380" xr:uid="{00000000-0005-0000-0000-0000A4100000}"/>
    <cellStyle name="Normal 2 12" xfId="1048" xr:uid="{00000000-0005-0000-0000-0000A5100000}"/>
    <cellStyle name="Normal 2 12 2" xfId="1049" xr:uid="{00000000-0005-0000-0000-0000A6100000}"/>
    <cellStyle name="Normal 2 12 2 2" xfId="5725" xr:uid="{00000000-0005-0000-0000-0000A7100000}"/>
    <cellStyle name="Normal 2 12 3" xfId="3078" xr:uid="{00000000-0005-0000-0000-0000A8100000}"/>
    <cellStyle name="Normal 2 12_Data Input" xfId="4381" xr:uid="{00000000-0005-0000-0000-0000A9100000}"/>
    <cellStyle name="Normal 2 13" xfId="1050" xr:uid="{00000000-0005-0000-0000-0000AA100000}"/>
    <cellStyle name="Normal 2 13 2" xfId="1051" xr:uid="{00000000-0005-0000-0000-0000AB100000}"/>
    <cellStyle name="Normal 2 13 2 2" xfId="5726" xr:uid="{00000000-0005-0000-0000-0000AC100000}"/>
    <cellStyle name="Normal 2 13 3" xfId="3079" xr:uid="{00000000-0005-0000-0000-0000AD100000}"/>
    <cellStyle name="Normal 2 13_Data Input" xfId="4382" xr:uid="{00000000-0005-0000-0000-0000AE100000}"/>
    <cellStyle name="Normal 2 14" xfId="1052" xr:uid="{00000000-0005-0000-0000-0000AF100000}"/>
    <cellStyle name="Normal 2 14 2" xfId="1053" xr:uid="{00000000-0005-0000-0000-0000B0100000}"/>
    <cellStyle name="Normal 2 14 2 2" xfId="5727" xr:uid="{00000000-0005-0000-0000-0000B1100000}"/>
    <cellStyle name="Normal 2 14 3" xfId="3080" xr:uid="{00000000-0005-0000-0000-0000B2100000}"/>
    <cellStyle name="Normal 2 14_Data Input" xfId="4383" xr:uid="{00000000-0005-0000-0000-0000B3100000}"/>
    <cellStyle name="Normal 2 15" xfId="1054" xr:uid="{00000000-0005-0000-0000-0000B4100000}"/>
    <cellStyle name="Normal 2 15 2" xfId="1055" xr:uid="{00000000-0005-0000-0000-0000B5100000}"/>
    <cellStyle name="Normal 2 15 2 2" xfId="5728" xr:uid="{00000000-0005-0000-0000-0000B6100000}"/>
    <cellStyle name="Normal 2 15 3" xfId="3081" xr:uid="{00000000-0005-0000-0000-0000B7100000}"/>
    <cellStyle name="Normal 2 15_Data Input" xfId="4384" xr:uid="{00000000-0005-0000-0000-0000B8100000}"/>
    <cellStyle name="Normal 2 16" xfId="1056" xr:uid="{00000000-0005-0000-0000-0000B9100000}"/>
    <cellStyle name="Normal 2 16 2" xfId="1057" xr:uid="{00000000-0005-0000-0000-0000BA100000}"/>
    <cellStyle name="Normal 2 16 2 2" xfId="5729" xr:uid="{00000000-0005-0000-0000-0000BB100000}"/>
    <cellStyle name="Normal 2 16 3" xfId="3082" xr:uid="{00000000-0005-0000-0000-0000BC100000}"/>
    <cellStyle name="Normal 2 16_Data Input" xfId="4385" xr:uid="{00000000-0005-0000-0000-0000BD100000}"/>
    <cellStyle name="Normal 2 17" xfId="1058" xr:uid="{00000000-0005-0000-0000-0000BE100000}"/>
    <cellStyle name="Normal 2 17 2" xfId="1059" xr:uid="{00000000-0005-0000-0000-0000BF100000}"/>
    <cellStyle name="Normal 2 17 2 2" xfId="5730" xr:uid="{00000000-0005-0000-0000-0000C0100000}"/>
    <cellStyle name="Normal 2 17 3" xfId="3083" xr:uid="{00000000-0005-0000-0000-0000C1100000}"/>
    <cellStyle name="Normal 2 17_Data Input" xfId="4386" xr:uid="{00000000-0005-0000-0000-0000C2100000}"/>
    <cellStyle name="Normal 2 18" xfId="1060" xr:uid="{00000000-0005-0000-0000-0000C3100000}"/>
    <cellStyle name="Normal 2 18 2" xfId="1061" xr:uid="{00000000-0005-0000-0000-0000C4100000}"/>
    <cellStyle name="Normal 2 18 2 2" xfId="5731" xr:uid="{00000000-0005-0000-0000-0000C5100000}"/>
    <cellStyle name="Normal 2 18 3" xfId="3084" xr:uid="{00000000-0005-0000-0000-0000C6100000}"/>
    <cellStyle name="Normal 2 18_Data Input" xfId="4387" xr:uid="{00000000-0005-0000-0000-0000C7100000}"/>
    <cellStyle name="Normal 2 19" xfId="1062" xr:uid="{00000000-0005-0000-0000-0000C8100000}"/>
    <cellStyle name="Normal 2 19 2" xfId="1063" xr:uid="{00000000-0005-0000-0000-0000C9100000}"/>
    <cellStyle name="Normal 2 19 2 2" xfId="5732" xr:uid="{00000000-0005-0000-0000-0000CA100000}"/>
    <cellStyle name="Normal 2 19 3" xfId="3085" xr:uid="{00000000-0005-0000-0000-0000CB100000}"/>
    <cellStyle name="Normal 2 19_Data Input" xfId="4388" xr:uid="{00000000-0005-0000-0000-0000CC100000}"/>
    <cellStyle name="Normal 2 2" xfId="1064" xr:uid="{00000000-0005-0000-0000-0000CD100000}"/>
    <cellStyle name="Normal 2 2 10" xfId="1065" xr:uid="{00000000-0005-0000-0000-0000CE100000}"/>
    <cellStyle name="Normal 2 2 11" xfId="1066" xr:uid="{00000000-0005-0000-0000-0000CF100000}"/>
    <cellStyle name="Normal 2 2 12" xfId="1067" xr:uid="{00000000-0005-0000-0000-0000D0100000}"/>
    <cellStyle name="Normal 2 2 13" xfId="1068" xr:uid="{00000000-0005-0000-0000-0000D1100000}"/>
    <cellStyle name="Normal 2 2 14" xfId="1069" xr:uid="{00000000-0005-0000-0000-0000D2100000}"/>
    <cellStyle name="Normal 2 2 15" xfId="1070" xr:uid="{00000000-0005-0000-0000-0000D3100000}"/>
    <cellStyle name="Normal 2 2 16" xfId="1071" xr:uid="{00000000-0005-0000-0000-0000D4100000}"/>
    <cellStyle name="Normal 2 2 17" xfId="1072" xr:uid="{00000000-0005-0000-0000-0000D5100000}"/>
    <cellStyle name="Normal 2 2 18" xfId="1073" xr:uid="{00000000-0005-0000-0000-0000D6100000}"/>
    <cellStyle name="Normal 2 2 19" xfId="1074" xr:uid="{00000000-0005-0000-0000-0000D7100000}"/>
    <cellStyle name="Normal 2 2 2" xfId="1075" xr:uid="{00000000-0005-0000-0000-0000D8100000}"/>
    <cellStyle name="Normal 2 2 2 10" xfId="1076" xr:uid="{00000000-0005-0000-0000-0000D9100000}"/>
    <cellStyle name="Normal 2 2 2 10 2" xfId="1077" xr:uid="{00000000-0005-0000-0000-0000DA100000}"/>
    <cellStyle name="Normal 2 2 2 10 2 2" xfId="5733" xr:uid="{00000000-0005-0000-0000-0000DB100000}"/>
    <cellStyle name="Normal 2 2 2 10 3" xfId="5734" xr:uid="{00000000-0005-0000-0000-0000DC100000}"/>
    <cellStyle name="Normal 2 2 2 10_Sheet1" xfId="5735" xr:uid="{00000000-0005-0000-0000-0000DD100000}"/>
    <cellStyle name="Normal 2 2 2 11" xfId="1078" xr:uid="{00000000-0005-0000-0000-0000DE100000}"/>
    <cellStyle name="Normal 2 2 2 11 2" xfId="1079" xr:uid="{00000000-0005-0000-0000-0000DF100000}"/>
    <cellStyle name="Normal 2 2 2 11 2 2" xfId="5736" xr:uid="{00000000-0005-0000-0000-0000E0100000}"/>
    <cellStyle name="Normal 2 2 2 11 3" xfId="5737" xr:uid="{00000000-0005-0000-0000-0000E1100000}"/>
    <cellStyle name="Normal 2 2 2 11_Sheet1" xfId="5738" xr:uid="{00000000-0005-0000-0000-0000E2100000}"/>
    <cellStyle name="Normal 2 2 2 12" xfId="1080" xr:uid="{00000000-0005-0000-0000-0000E3100000}"/>
    <cellStyle name="Normal 2 2 2 12 2" xfId="1081" xr:uid="{00000000-0005-0000-0000-0000E4100000}"/>
    <cellStyle name="Normal 2 2 2 12 2 2" xfId="5739" xr:uid="{00000000-0005-0000-0000-0000E5100000}"/>
    <cellStyle name="Normal 2 2 2 12 3" xfId="5740" xr:uid="{00000000-0005-0000-0000-0000E6100000}"/>
    <cellStyle name="Normal 2 2 2 12_Sheet1" xfId="5741" xr:uid="{00000000-0005-0000-0000-0000E7100000}"/>
    <cellStyle name="Normal 2 2 2 13" xfId="1082" xr:uid="{00000000-0005-0000-0000-0000E8100000}"/>
    <cellStyle name="Normal 2 2 2 13 2" xfId="1083" xr:uid="{00000000-0005-0000-0000-0000E9100000}"/>
    <cellStyle name="Normal 2 2 2 13 2 2" xfId="5742" xr:uid="{00000000-0005-0000-0000-0000EA100000}"/>
    <cellStyle name="Normal 2 2 2 13 3" xfId="5743" xr:uid="{00000000-0005-0000-0000-0000EB100000}"/>
    <cellStyle name="Normal 2 2 2 13_Sheet1" xfId="5744" xr:uid="{00000000-0005-0000-0000-0000EC100000}"/>
    <cellStyle name="Normal 2 2 2 14" xfId="1084" xr:uid="{00000000-0005-0000-0000-0000ED100000}"/>
    <cellStyle name="Normal 2 2 2 14 2" xfId="1085" xr:uid="{00000000-0005-0000-0000-0000EE100000}"/>
    <cellStyle name="Normal 2 2 2 14 2 2" xfId="5745" xr:uid="{00000000-0005-0000-0000-0000EF100000}"/>
    <cellStyle name="Normal 2 2 2 14 3" xfId="5746" xr:uid="{00000000-0005-0000-0000-0000F0100000}"/>
    <cellStyle name="Normal 2 2 2 14_Sheet1" xfId="5747" xr:uid="{00000000-0005-0000-0000-0000F1100000}"/>
    <cellStyle name="Normal 2 2 2 15" xfId="1086" xr:uid="{00000000-0005-0000-0000-0000F2100000}"/>
    <cellStyle name="Normal 2 2 2 15 2" xfId="1087" xr:uid="{00000000-0005-0000-0000-0000F3100000}"/>
    <cellStyle name="Normal 2 2 2 15 2 2" xfId="5748" xr:uid="{00000000-0005-0000-0000-0000F4100000}"/>
    <cellStyle name="Normal 2 2 2 15 3" xfId="5749" xr:uid="{00000000-0005-0000-0000-0000F5100000}"/>
    <cellStyle name="Normal 2 2 2 15_Sheet1" xfId="5750" xr:uid="{00000000-0005-0000-0000-0000F6100000}"/>
    <cellStyle name="Normal 2 2 2 16" xfId="1088" xr:uid="{00000000-0005-0000-0000-0000F7100000}"/>
    <cellStyle name="Normal 2 2 2 16 2" xfId="1089" xr:uid="{00000000-0005-0000-0000-0000F8100000}"/>
    <cellStyle name="Normal 2 2 2 16 2 2" xfId="5751" xr:uid="{00000000-0005-0000-0000-0000F9100000}"/>
    <cellStyle name="Normal 2 2 2 16 3" xfId="5752" xr:uid="{00000000-0005-0000-0000-0000FA100000}"/>
    <cellStyle name="Normal 2 2 2 16_Sheet1" xfId="5753" xr:uid="{00000000-0005-0000-0000-0000FB100000}"/>
    <cellStyle name="Normal 2 2 2 17" xfId="1090" xr:uid="{00000000-0005-0000-0000-0000FC100000}"/>
    <cellStyle name="Normal 2 2 2 17 2" xfId="1091" xr:uid="{00000000-0005-0000-0000-0000FD100000}"/>
    <cellStyle name="Normal 2 2 2 17 2 2" xfId="5754" xr:uid="{00000000-0005-0000-0000-0000FE100000}"/>
    <cellStyle name="Normal 2 2 2 17 3" xfId="5755" xr:uid="{00000000-0005-0000-0000-0000FF100000}"/>
    <cellStyle name="Normal 2 2 2 17_Sheet1" xfId="5756" xr:uid="{00000000-0005-0000-0000-000000110000}"/>
    <cellStyle name="Normal 2 2 2 18" xfId="1092" xr:uid="{00000000-0005-0000-0000-000001110000}"/>
    <cellStyle name="Normal 2 2 2 18 2" xfId="1093" xr:uid="{00000000-0005-0000-0000-000002110000}"/>
    <cellStyle name="Normal 2 2 2 18 2 2" xfId="5757" xr:uid="{00000000-0005-0000-0000-000003110000}"/>
    <cellStyle name="Normal 2 2 2 18 3" xfId="5758" xr:uid="{00000000-0005-0000-0000-000004110000}"/>
    <cellStyle name="Normal 2 2 2 18_Sheet1" xfId="5759" xr:uid="{00000000-0005-0000-0000-000005110000}"/>
    <cellStyle name="Normal 2 2 2 19" xfId="1094" xr:uid="{00000000-0005-0000-0000-000006110000}"/>
    <cellStyle name="Normal 2 2 2 19 2" xfId="1095" xr:uid="{00000000-0005-0000-0000-000007110000}"/>
    <cellStyle name="Normal 2 2 2 19 2 2" xfId="5760" xr:uid="{00000000-0005-0000-0000-000008110000}"/>
    <cellStyle name="Normal 2 2 2 19 3" xfId="5761" xr:uid="{00000000-0005-0000-0000-000009110000}"/>
    <cellStyle name="Normal 2 2 2 19_Sheet1" xfId="5762" xr:uid="{00000000-0005-0000-0000-00000A110000}"/>
    <cellStyle name="Normal 2 2 2 2" xfId="1096" xr:uid="{00000000-0005-0000-0000-00000B110000}"/>
    <cellStyle name="Normal 2 2 2 2 10" xfId="2812" xr:uid="{00000000-0005-0000-0000-00000C110000}"/>
    <cellStyle name="Normal 2 2 2 2 10 2" xfId="8417" xr:uid="{00000000-0005-0000-0000-00000D110000}"/>
    <cellStyle name="Normal 2 2 2 2 10 3" xfId="10707" xr:uid="{00000000-0005-0000-0000-00000E110000}"/>
    <cellStyle name="Normal 2 2 2 2 2" xfId="1097" xr:uid="{00000000-0005-0000-0000-00000F110000}"/>
    <cellStyle name="Normal 2 2 2 2 2 2" xfId="3091" xr:uid="{00000000-0005-0000-0000-000010110000}"/>
    <cellStyle name="Normal 2 2 2 2 2 3" xfId="5198" xr:uid="{00000000-0005-0000-0000-000011110000}"/>
    <cellStyle name="Normal 2 2 2 2 2 3 2" xfId="5310" xr:uid="{00000000-0005-0000-0000-000012110000}"/>
    <cellStyle name="Normal 2 2 2 2 2 3 2 2" xfId="7049" xr:uid="{00000000-0005-0000-0000-000013110000}"/>
    <cellStyle name="Normal 2 2 2 2 2 3 2 2 2" xfId="7761" xr:uid="{00000000-0005-0000-0000-000014110000}"/>
    <cellStyle name="Normal 2 2 2 2 2 3 2 2 2 2" xfId="10211" xr:uid="{00000000-0005-0000-0000-000015110000}"/>
    <cellStyle name="Normal 2 2 2 2 2 3 2 2 2 3" xfId="11834" xr:uid="{00000000-0005-0000-0000-000016110000}"/>
    <cellStyle name="Normal 2 2 2 2 2 3 2 2 3" xfId="9535" xr:uid="{00000000-0005-0000-0000-000017110000}"/>
    <cellStyle name="Normal 2 2 2 2 2 3 2 2 4" xfId="11207" xr:uid="{00000000-0005-0000-0000-000018110000}"/>
    <cellStyle name="Normal 2 2 2 2 2 3 2 3" xfId="7490" xr:uid="{00000000-0005-0000-0000-000019110000}"/>
    <cellStyle name="Normal 2 2 2 2 2 3 2 3 2" xfId="9940" xr:uid="{00000000-0005-0000-0000-00001A110000}"/>
    <cellStyle name="Normal 2 2 2 2 2 3 2 3 3" xfId="11563" xr:uid="{00000000-0005-0000-0000-00001B110000}"/>
    <cellStyle name="Normal 2 2 2 2 2 3 2 4" xfId="8880" xr:uid="{00000000-0005-0000-0000-00001C110000}"/>
    <cellStyle name="Normal 2 2 2 2 2 3 2 5" xfId="10888" xr:uid="{00000000-0005-0000-0000-00001D110000}"/>
    <cellStyle name="Normal 2 2 2 2 2 3 3" xfId="5398" xr:uid="{00000000-0005-0000-0000-00001E110000}"/>
    <cellStyle name="Normal 2 2 2 2 2 3 3 2" xfId="7136" xr:uid="{00000000-0005-0000-0000-00001F110000}"/>
    <cellStyle name="Normal 2 2 2 2 2 3 3 2 2" xfId="7848" xr:uid="{00000000-0005-0000-0000-000020110000}"/>
    <cellStyle name="Normal 2 2 2 2 2 3 3 2 2 2" xfId="10298" xr:uid="{00000000-0005-0000-0000-000021110000}"/>
    <cellStyle name="Normal 2 2 2 2 2 3 3 2 2 3" xfId="11921" xr:uid="{00000000-0005-0000-0000-000022110000}"/>
    <cellStyle name="Normal 2 2 2 2 2 3 3 2 3" xfId="9622" xr:uid="{00000000-0005-0000-0000-000023110000}"/>
    <cellStyle name="Normal 2 2 2 2 2 3 3 2 4" xfId="11294" xr:uid="{00000000-0005-0000-0000-000024110000}"/>
    <cellStyle name="Normal 2 2 2 2 2 3 3 3" xfId="7577" xr:uid="{00000000-0005-0000-0000-000025110000}"/>
    <cellStyle name="Normal 2 2 2 2 2 3 3 3 2" xfId="10027" xr:uid="{00000000-0005-0000-0000-000026110000}"/>
    <cellStyle name="Normal 2 2 2 2 2 3 3 3 3" xfId="11650" xr:uid="{00000000-0005-0000-0000-000027110000}"/>
    <cellStyle name="Normal 2 2 2 2 2 3 3 4" xfId="8967" xr:uid="{00000000-0005-0000-0000-000028110000}"/>
    <cellStyle name="Normal 2 2 2 2 2 3 3 5" xfId="10975" xr:uid="{00000000-0005-0000-0000-000029110000}"/>
    <cellStyle name="Normal 2 2 2 2 2 3 4" xfId="6953" xr:uid="{00000000-0005-0000-0000-00002A110000}"/>
    <cellStyle name="Normal 2 2 2 2 2 3 4 2" xfId="7673" xr:uid="{00000000-0005-0000-0000-00002B110000}"/>
    <cellStyle name="Normal 2 2 2 2 2 3 4 2 2" xfId="10123" xr:uid="{00000000-0005-0000-0000-00002C110000}"/>
    <cellStyle name="Normal 2 2 2 2 2 3 4 2 3" xfId="11746" xr:uid="{00000000-0005-0000-0000-00002D110000}"/>
    <cellStyle name="Normal 2 2 2 2 2 3 4 3" xfId="9441" xr:uid="{00000000-0005-0000-0000-00002E110000}"/>
    <cellStyle name="Normal 2 2 2 2 2 3 4 4" xfId="11119" xr:uid="{00000000-0005-0000-0000-00002F110000}"/>
    <cellStyle name="Normal 2 2 2 2 2 3 5" xfId="7292" xr:uid="{00000000-0005-0000-0000-000030110000}"/>
    <cellStyle name="Normal 2 2 2 2 2 3 5 2" xfId="7937" xr:uid="{00000000-0005-0000-0000-000031110000}"/>
    <cellStyle name="Normal 2 2 2 2 2 3 5 2 2" xfId="10387" xr:uid="{00000000-0005-0000-0000-000032110000}"/>
    <cellStyle name="Normal 2 2 2 2 2 3 5 2 3" xfId="12010" xr:uid="{00000000-0005-0000-0000-000033110000}"/>
    <cellStyle name="Normal 2 2 2 2 2 3 5 3" xfId="9756" xr:uid="{00000000-0005-0000-0000-000034110000}"/>
    <cellStyle name="Normal 2 2 2 2 2 3 5 4" xfId="11385" xr:uid="{00000000-0005-0000-0000-000035110000}"/>
    <cellStyle name="Normal 2 2 2 2 2 3 6" xfId="7402" xr:uid="{00000000-0005-0000-0000-000036110000}"/>
    <cellStyle name="Normal 2 2 2 2 2 3 6 2" xfId="9852" xr:uid="{00000000-0005-0000-0000-000037110000}"/>
    <cellStyle name="Normal 2 2 2 2 2 3 6 3" xfId="11475" xr:uid="{00000000-0005-0000-0000-000038110000}"/>
    <cellStyle name="Normal 2 2 2 2 2 3 7" xfId="8789" xr:uid="{00000000-0005-0000-0000-000039110000}"/>
    <cellStyle name="Normal 2 2 2 2 2 3 8" xfId="10800" xr:uid="{00000000-0005-0000-0000-00003A110000}"/>
    <cellStyle name="Normal 2 2 2 2 2 4" xfId="5263" xr:uid="{00000000-0005-0000-0000-00003B110000}"/>
    <cellStyle name="Normal 2 2 2 2 2 4 2" xfId="7004" xr:uid="{00000000-0005-0000-0000-00003C110000}"/>
    <cellStyle name="Normal 2 2 2 2 2 4 2 2" xfId="7717" xr:uid="{00000000-0005-0000-0000-00003D110000}"/>
    <cellStyle name="Normal 2 2 2 2 2 4 2 2 2" xfId="10167" xr:uid="{00000000-0005-0000-0000-00003E110000}"/>
    <cellStyle name="Normal 2 2 2 2 2 4 2 2 3" xfId="11790" xr:uid="{00000000-0005-0000-0000-00003F110000}"/>
    <cellStyle name="Normal 2 2 2 2 2 4 2 3" xfId="9490" xr:uid="{00000000-0005-0000-0000-000040110000}"/>
    <cellStyle name="Normal 2 2 2 2 2 4 2 4" xfId="11163" xr:uid="{00000000-0005-0000-0000-000041110000}"/>
    <cellStyle name="Normal 2 2 2 2 2 4 3" xfId="7446" xr:uid="{00000000-0005-0000-0000-000042110000}"/>
    <cellStyle name="Normal 2 2 2 2 2 4 3 2" xfId="9896" xr:uid="{00000000-0005-0000-0000-000043110000}"/>
    <cellStyle name="Normal 2 2 2 2 2 4 3 3" xfId="11519" xr:uid="{00000000-0005-0000-0000-000044110000}"/>
    <cellStyle name="Normal 2 2 2 2 2 4 4" xfId="8835" xr:uid="{00000000-0005-0000-0000-000045110000}"/>
    <cellStyle name="Normal 2 2 2 2 2 4 5" xfId="10844" xr:uid="{00000000-0005-0000-0000-000046110000}"/>
    <cellStyle name="Normal 2 2 2 2 2 5" xfId="5356" xr:uid="{00000000-0005-0000-0000-000047110000}"/>
    <cellStyle name="Normal 2 2 2 2 2 5 2" xfId="7094" xr:uid="{00000000-0005-0000-0000-000048110000}"/>
    <cellStyle name="Normal 2 2 2 2 2 5 2 2" xfId="7806" xr:uid="{00000000-0005-0000-0000-000049110000}"/>
    <cellStyle name="Normal 2 2 2 2 2 5 2 2 2" xfId="10256" xr:uid="{00000000-0005-0000-0000-00004A110000}"/>
    <cellStyle name="Normal 2 2 2 2 2 5 2 2 3" xfId="11879" xr:uid="{00000000-0005-0000-0000-00004B110000}"/>
    <cellStyle name="Normal 2 2 2 2 2 5 2 3" xfId="9580" xr:uid="{00000000-0005-0000-0000-00004C110000}"/>
    <cellStyle name="Normal 2 2 2 2 2 5 2 4" xfId="11252" xr:uid="{00000000-0005-0000-0000-00004D110000}"/>
    <cellStyle name="Normal 2 2 2 2 2 5 3" xfId="7535" xr:uid="{00000000-0005-0000-0000-00004E110000}"/>
    <cellStyle name="Normal 2 2 2 2 2 5 3 2" xfId="9985" xr:uid="{00000000-0005-0000-0000-00004F110000}"/>
    <cellStyle name="Normal 2 2 2 2 2 5 3 3" xfId="11608" xr:uid="{00000000-0005-0000-0000-000050110000}"/>
    <cellStyle name="Normal 2 2 2 2 2 5 4" xfId="8925" xr:uid="{00000000-0005-0000-0000-000051110000}"/>
    <cellStyle name="Normal 2 2 2 2 2 5 5" xfId="10933" xr:uid="{00000000-0005-0000-0000-000052110000}"/>
    <cellStyle name="Normal 2 2 2 2 2 6" xfId="6581" xr:uid="{00000000-0005-0000-0000-000053110000}"/>
    <cellStyle name="Normal 2 2 2 2 2 6 2" xfId="7627" xr:uid="{00000000-0005-0000-0000-000054110000}"/>
    <cellStyle name="Normal 2 2 2 2 2 6 2 2" xfId="10077" xr:uid="{00000000-0005-0000-0000-000055110000}"/>
    <cellStyle name="Normal 2 2 2 2 2 6 2 3" xfId="11700" xr:uid="{00000000-0005-0000-0000-000056110000}"/>
    <cellStyle name="Normal 2 2 2 2 2 6 3" xfId="9257" xr:uid="{00000000-0005-0000-0000-000057110000}"/>
    <cellStyle name="Normal 2 2 2 2 2 6 4" xfId="11039" xr:uid="{00000000-0005-0000-0000-000058110000}"/>
    <cellStyle name="Normal 2 2 2 2 2 7" xfId="7237" xr:uid="{00000000-0005-0000-0000-000059110000}"/>
    <cellStyle name="Normal 2 2 2 2 2 7 2" xfId="7894" xr:uid="{00000000-0005-0000-0000-00005A110000}"/>
    <cellStyle name="Normal 2 2 2 2 2 7 2 2" xfId="10344" xr:uid="{00000000-0005-0000-0000-00005B110000}"/>
    <cellStyle name="Normal 2 2 2 2 2 7 2 3" xfId="11967" xr:uid="{00000000-0005-0000-0000-00005C110000}"/>
    <cellStyle name="Normal 2 2 2 2 2 7 3" xfId="9706" xr:uid="{00000000-0005-0000-0000-00005D110000}"/>
    <cellStyle name="Normal 2 2 2 2 2 7 4" xfId="11342" xr:uid="{00000000-0005-0000-0000-00005E110000}"/>
    <cellStyle name="Normal 2 2 2 2 2 8" xfId="7350" xr:uid="{00000000-0005-0000-0000-00005F110000}"/>
    <cellStyle name="Normal 2 2 2 2 2 8 2" xfId="9806" xr:uid="{00000000-0005-0000-0000-000060110000}"/>
    <cellStyle name="Normal 2 2 2 2 2 8 3" xfId="11434" xr:uid="{00000000-0005-0000-0000-000061110000}"/>
    <cellStyle name="Normal 2 2 2 2 2 9" xfId="2842" xr:uid="{00000000-0005-0000-0000-000062110000}"/>
    <cellStyle name="Normal 2 2 2 2 2 9 2" xfId="8426" xr:uid="{00000000-0005-0000-0000-000063110000}"/>
    <cellStyle name="Normal 2 2 2 2 2 9 3" xfId="10715" xr:uid="{00000000-0005-0000-0000-000064110000}"/>
    <cellStyle name="Normal 2 2 2 2 2_Average Energy Prices" xfId="4250" xr:uid="{00000000-0005-0000-0000-000065110000}"/>
    <cellStyle name="Normal 2 2 2 2 3" xfId="3090" xr:uid="{00000000-0005-0000-0000-000066110000}"/>
    <cellStyle name="Normal 2 2 2 2 4" xfId="5189" xr:uid="{00000000-0005-0000-0000-000067110000}"/>
    <cellStyle name="Normal 2 2 2 2 4 2" xfId="5302" xr:uid="{00000000-0005-0000-0000-000068110000}"/>
    <cellStyle name="Normal 2 2 2 2 4 2 2" xfId="7041" xr:uid="{00000000-0005-0000-0000-000069110000}"/>
    <cellStyle name="Normal 2 2 2 2 4 2 2 2" xfId="7753" xr:uid="{00000000-0005-0000-0000-00006A110000}"/>
    <cellStyle name="Normal 2 2 2 2 4 2 2 2 2" xfId="10203" xr:uid="{00000000-0005-0000-0000-00006B110000}"/>
    <cellStyle name="Normal 2 2 2 2 4 2 2 2 3" xfId="11826" xr:uid="{00000000-0005-0000-0000-00006C110000}"/>
    <cellStyle name="Normal 2 2 2 2 4 2 2 3" xfId="9527" xr:uid="{00000000-0005-0000-0000-00006D110000}"/>
    <cellStyle name="Normal 2 2 2 2 4 2 2 4" xfId="11199" xr:uid="{00000000-0005-0000-0000-00006E110000}"/>
    <cellStyle name="Normal 2 2 2 2 4 2 3" xfId="7482" xr:uid="{00000000-0005-0000-0000-00006F110000}"/>
    <cellStyle name="Normal 2 2 2 2 4 2 3 2" xfId="9932" xr:uid="{00000000-0005-0000-0000-000070110000}"/>
    <cellStyle name="Normal 2 2 2 2 4 2 3 3" xfId="11555" xr:uid="{00000000-0005-0000-0000-000071110000}"/>
    <cellStyle name="Normal 2 2 2 2 4 2 4" xfId="8872" xr:uid="{00000000-0005-0000-0000-000072110000}"/>
    <cellStyle name="Normal 2 2 2 2 4 2 5" xfId="10880" xr:uid="{00000000-0005-0000-0000-000073110000}"/>
    <cellStyle name="Normal 2 2 2 2 4 3" xfId="5390" xr:uid="{00000000-0005-0000-0000-000074110000}"/>
    <cellStyle name="Normal 2 2 2 2 4 3 2" xfId="7128" xr:uid="{00000000-0005-0000-0000-000075110000}"/>
    <cellStyle name="Normal 2 2 2 2 4 3 2 2" xfId="7840" xr:uid="{00000000-0005-0000-0000-000076110000}"/>
    <cellStyle name="Normal 2 2 2 2 4 3 2 2 2" xfId="10290" xr:uid="{00000000-0005-0000-0000-000077110000}"/>
    <cellStyle name="Normal 2 2 2 2 4 3 2 2 3" xfId="11913" xr:uid="{00000000-0005-0000-0000-000078110000}"/>
    <cellStyle name="Normal 2 2 2 2 4 3 2 3" xfId="9614" xr:uid="{00000000-0005-0000-0000-000079110000}"/>
    <cellStyle name="Normal 2 2 2 2 4 3 2 4" xfId="11286" xr:uid="{00000000-0005-0000-0000-00007A110000}"/>
    <cellStyle name="Normal 2 2 2 2 4 3 3" xfId="7569" xr:uid="{00000000-0005-0000-0000-00007B110000}"/>
    <cellStyle name="Normal 2 2 2 2 4 3 3 2" xfId="10019" xr:uid="{00000000-0005-0000-0000-00007C110000}"/>
    <cellStyle name="Normal 2 2 2 2 4 3 3 3" xfId="11642" xr:uid="{00000000-0005-0000-0000-00007D110000}"/>
    <cellStyle name="Normal 2 2 2 2 4 3 4" xfId="8959" xr:uid="{00000000-0005-0000-0000-00007E110000}"/>
    <cellStyle name="Normal 2 2 2 2 4 3 5" xfId="10967" xr:uid="{00000000-0005-0000-0000-00007F110000}"/>
    <cellStyle name="Normal 2 2 2 2 4 4" xfId="6945" xr:uid="{00000000-0005-0000-0000-000080110000}"/>
    <cellStyle name="Normal 2 2 2 2 4 4 2" xfId="7665" xr:uid="{00000000-0005-0000-0000-000081110000}"/>
    <cellStyle name="Normal 2 2 2 2 4 4 2 2" xfId="10115" xr:uid="{00000000-0005-0000-0000-000082110000}"/>
    <cellStyle name="Normal 2 2 2 2 4 4 2 3" xfId="11738" xr:uid="{00000000-0005-0000-0000-000083110000}"/>
    <cellStyle name="Normal 2 2 2 2 4 4 3" xfId="9433" xr:uid="{00000000-0005-0000-0000-000084110000}"/>
    <cellStyle name="Normal 2 2 2 2 4 4 4" xfId="11111" xr:uid="{00000000-0005-0000-0000-000085110000}"/>
    <cellStyle name="Normal 2 2 2 2 4 5" xfId="7284" xr:uid="{00000000-0005-0000-0000-000086110000}"/>
    <cellStyle name="Normal 2 2 2 2 4 5 2" xfId="7929" xr:uid="{00000000-0005-0000-0000-000087110000}"/>
    <cellStyle name="Normal 2 2 2 2 4 5 2 2" xfId="10379" xr:uid="{00000000-0005-0000-0000-000088110000}"/>
    <cellStyle name="Normal 2 2 2 2 4 5 2 3" xfId="12002" xr:uid="{00000000-0005-0000-0000-000089110000}"/>
    <cellStyle name="Normal 2 2 2 2 4 5 3" xfId="9748" xr:uid="{00000000-0005-0000-0000-00008A110000}"/>
    <cellStyle name="Normal 2 2 2 2 4 5 4" xfId="11377" xr:uid="{00000000-0005-0000-0000-00008B110000}"/>
    <cellStyle name="Normal 2 2 2 2 4 6" xfId="7394" xr:uid="{00000000-0005-0000-0000-00008C110000}"/>
    <cellStyle name="Normal 2 2 2 2 4 6 2" xfId="9844" xr:uid="{00000000-0005-0000-0000-00008D110000}"/>
    <cellStyle name="Normal 2 2 2 2 4 6 3" xfId="11467" xr:uid="{00000000-0005-0000-0000-00008E110000}"/>
    <cellStyle name="Normal 2 2 2 2 4 7" xfId="8781" xr:uid="{00000000-0005-0000-0000-00008F110000}"/>
    <cellStyle name="Normal 2 2 2 2 4 8" xfId="10792" xr:uid="{00000000-0005-0000-0000-000090110000}"/>
    <cellStyle name="Normal 2 2 2 2 5" xfId="5255" xr:uid="{00000000-0005-0000-0000-000091110000}"/>
    <cellStyle name="Normal 2 2 2 2 5 2" xfId="6996" xr:uid="{00000000-0005-0000-0000-000092110000}"/>
    <cellStyle name="Normal 2 2 2 2 5 2 2" xfId="7709" xr:uid="{00000000-0005-0000-0000-000093110000}"/>
    <cellStyle name="Normal 2 2 2 2 5 2 2 2" xfId="10159" xr:uid="{00000000-0005-0000-0000-000094110000}"/>
    <cellStyle name="Normal 2 2 2 2 5 2 2 3" xfId="11782" xr:uid="{00000000-0005-0000-0000-000095110000}"/>
    <cellStyle name="Normal 2 2 2 2 5 2 3" xfId="9482" xr:uid="{00000000-0005-0000-0000-000096110000}"/>
    <cellStyle name="Normal 2 2 2 2 5 2 4" xfId="11155" xr:uid="{00000000-0005-0000-0000-000097110000}"/>
    <cellStyle name="Normal 2 2 2 2 5 3" xfId="7438" xr:uid="{00000000-0005-0000-0000-000098110000}"/>
    <cellStyle name="Normal 2 2 2 2 5 3 2" xfId="9888" xr:uid="{00000000-0005-0000-0000-000099110000}"/>
    <cellStyle name="Normal 2 2 2 2 5 3 3" xfId="11511" xr:uid="{00000000-0005-0000-0000-00009A110000}"/>
    <cellStyle name="Normal 2 2 2 2 5 4" xfId="8827" xr:uid="{00000000-0005-0000-0000-00009B110000}"/>
    <cellStyle name="Normal 2 2 2 2 5 5" xfId="10836" xr:uid="{00000000-0005-0000-0000-00009C110000}"/>
    <cellStyle name="Normal 2 2 2 2 6" xfId="5348" xr:uid="{00000000-0005-0000-0000-00009D110000}"/>
    <cellStyle name="Normal 2 2 2 2 6 2" xfId="7086" xr:uid="{00000000-0005-0000-0000-00009E110000}"/>
    <cellStyle name="Normal 2 2 2 2 6 2 2" xfId="7798" xr:uid="{00000000-0005-0000-0000-00009F110000}"/>
    <cellStyle name="Normal 2 2 2 2 6 2 2 2" xfId="10248" xr:uid="{00000000-0005-0000-0000-0000A0110000}"/>
    <cellStyle name="Normal 2 2 2 2 6 2 2 3" xfId="11871" xr:uid="{00000000-0005-0000-0000-0000A1110000}"/>
    <cellStyle name="Normal 2 2 2 2 6 2 3" xfId="9572" xr:uid="{00000000-0005-0000-0000-0000A2110000}"/>
    <cellStyle name="Normal 2 2 2 2 6 2 4" xfId="11244" xr:uid="{00000000-0005-0000-0000-0000A3110000}"/>
    <cellStyle name="Normal 2 2 2 2 6 3" xfId="7527" xr:uid="{00000000-0005-0000-0000-0000A4110000}"/>
    <cellStyle name="Normal 2 2 2 2 6 3 2" xfId="9977" xr:uid="{00000000-0005-0000-0000-0000A5110000}"/>
    <cellStyle name="Normal 2 2 2 2 6 3 3" xfId="11600" xr:uid="{00000000-0005-0000-0000-0000A6110000}"/>
    <cellStyle name="Normal 2 2 2 2 6 4" xfId="8917" xr:uid="{00000000-0005-0000-0000-0000A7110000}"/>
    <cellStyle name="Normal 2 2 2 2 6 5" xfId="10925" xr:uid="{00000000-0005-0000-0000-0000A8110000}"/>
    <cellStyle name="Normal 2 2 2 2 7" xfId="6574" xr:uid="{00000000-0005-0000-0000-0000A9110000}"/>
    <cellStyle name="Normal 2 2 2 2 7 2" xfId="7620" xr:uid="{00000000-0005-0000-0000-0000AA110000}"/>
    <cellStyle name="Normal 2 2 2 2 7 2 2" xfId="10070" xr:uid="{00000000-0005-0000-0000-0000AB110000}"/>
    <cellStyle name="Normal 2 2 2 2 7 2 3" xfId="11693" xr:uid="{00000000-0005-0000-0000-0000AC110000}"/>
    <cellStyle name="Normal 2 2 2 2 7 3" xfId="9250" xr:uid="{00000000-0005-0000-0000-0000AD110000}"/>
    <cellStyle name="Normal 2 2 2 2 7 4" xfId="11032" xr:uid="{00000000-0005-0000-0000-0000AE110000}"/>
    <cellStyle name="Normal 2 2 2 2 8" xfId="7229" xr:uid="{00000000-0005-0000-0000-0000AF110000}"/>
    <cellStyle name="Normal 2 2 2 2 8 2" xfId="7886" xr:uid="{00000000-0005-0000-0000-0000B0110000}"/>
    <cellStyle name="Normal 2 2 2 2 8 2 2" xfId="10336" xr:uid="{00000000-0005-0000-0000-0000B1110000}"/>
    <cellStyle name="Normal 2 2 2 2 8 2 3" xfId="11959" xr:uid="{00000000-0005-0000-0000-0000B2110000}"/>
    <cellStyle name="Normal 2 2 2 2 8 3" xfId="9698" xr:uid="{00000000-0005-0000-0000-0000B3110000}"/>
    <cellStyle name="Normal 2 2 2 2 8 4" xfId="11334" xr:uid="{00000000-0005-0000-0000-0000B4110000}"/>
    <cellStyle name="Normal 2 2 2 2 9" xfId="7342" xr:uid="{00000000-0005-0000-0000-0000B5110000}"/>
    <cellStyle name="Normal 2 2 2 2 9 2" xfId="9798" xr:uid="{00000000-0005-0000-0000-0000B6110000}"/>
    <cellStyle name="Normal 2 2 2 2 9 3" xfId="11426" xr:uid="{00000000-0005-0000-0000-0000B7110000}"/>
    <cellStyle name="Normal 2 2 2 2_Average Energy Prices" xfId="4251" xr:uid="{00000000-0005-0000-0000-0000B8110000}"/>
    <cellStyle name="Normal 2 2 2 20" xfId="1098" xr:uid="{00000000-0005-0000-0000-0000B9110000}"/>
    <cellStyle name="Normal 2 2 2 20 2" xfId="1099" xr:uid="{00000000-0005-0000-0000-0000BA110000}"/>
    <cellStyle name="Normal 2 2 2 20 2 2" xfId="5763" xr:uid="{00000000-0005-0000-0000-0000BB110000}"/>
    <cellStyle name="Normal 2 2 2 20 3" xfId="5764" xr:uid="{00000000-0005-0000-0000-0000BC110000}"/>
    <cellStyle name="Normal 2 2 2 20_Sheet1" xfId="5765" xr:uid="{00000000-0005-0000-0000-0000BD110000}"/>
    <cellStyle name="Normal 2 2 2 21" xfId="1100" xr:uid="{00000000-0005-0000-0000-0000BE110000}"/>
    <cellStyle name="Normal 2 2 2 21 2" xfId="1101" xr:uid="{00000000-0005-0000-0000-0000BF110000}"/>
    <cellStyle name="Normal 2 2 2 21 2 2" xfId="5766" xr:uid="{00000000-0005-0000-0000-0000C0110000}"/>
    <cellStyle name="Normal 2 2 2 21 3" xfId="5767" xr:uid="{00000000-0005-0000-0000-0000C1110000}"/>
    <cellStyle name="Normal 2 2 2 21_Sheet1" xfId="5768" xr:uid="{00000000-0005-0000-0000-0000C2110000}"/>
    <cellStyle name="Normal 2 2 2 22" xfId="1102" xr:uid="{00000000-0005-0000-0000-0000C3110000}"/>
    <cellStyle name="Normal 2 2 2 22 2" xfId="1103" xr:uid="{00000000-0005-0000-0000-0000C4110000}"/>
    <cellStyle name="Normal 2 2 2 22 2 2" xfId="5769" xr:uid="{00000000-0005-0000-0000-0000C5110000}"/>
    <cellStyle name="Normal 2 2 2 22 3" xfId="5770" xr:uid="{00000000-0005-0000-0000-0000C6110000}"/>
    <cellStyle name="Normal 2 2 2 22_Sheet1" xfId="5771" xr:uid="{00000000-0005-0000-0000-0000C7110000}"/>
    <cellStyle name="Normal 2 2 2 23" xfId="1104" xr:uid="{00000000-0005-0000-0000-0000C8110000}"/>
    <cellStyle name="Normal 2 2 2 23 2" xfId="1105" xr:uid="{00000000-0005-0000-0000-0000C9110000}"/>
    <cellStyle name="Normal 2 2 2 23 2 2" xfId="5772" xr:uid="{00000000-0005-0000-0000-0000CA110000}"/>
    <cellStyle name="Normal 2 2 2 23 3" xfId="5773" xr:uid="{00000000-0005-0000-0000-0000CB110000}"/>
    <cellStyle name="Normal 2 2 2 23_Sheet1" xfId="5774" xr:uid="{00000000-0005-0000-0000-0000CC110000}"/>
    <cellStyle name="Normal 2 2 2 24" xfId="1106" xr:uid="{00000000-0005-0000-0000-0000CD110000}"/>
    <cellStyle name="Normal 2 2 2 24 2" xfId="1107" xr:uid="{00000000-0005-0000-0000-0000CE110000}"/>
    <cellStyle name="Normal 2 2 2 24 2 2" xfId="5775" xr:uid="{00000000-0005-0000-0000-0000CF110000}"/>
    <cellStyle name="Normal 2 2 2 24 3" xfId="5776" xr:uid="{00000000-0005-0000-0000-0000D0110000}"/>
    <cellStyle name="Normal 2 2 2 24_Sheet1" xfId="5777" xr:uid="{00000000-0005-0000-0000-0000D1110000}"/>
    <cellStyle name="Normal 2 2 2 25" xfId="1108" xr:uid="{00000000-0005-0000-0000-0000D2110000}"/>
    <cellStyle name="Normal 2 2 2 25 2" xfId="1109" xr:uid="{00000000-0005-0000-0000-0000D3110000}"/>
    <cellStyle name="Normal 2 2 2 25 2 2" xfId="5778" xr:uid="{00000000-0005-0000-0000-0000D4110000}"/>
    <cellStyle name="Normal 2 2 2 25 3" xfId="5779" xr:uid="{00000000-0005-0000-0000-0000D5110000}"/>
    <cellStyle name="Normal 2 2 2 25_Sheet1" xfId="5780" xr:uid="{00000000-0005-0000-0000-0000D6110000}"/>
    <cellStyle name="Normal 2 2 2 26" xfId="1110" xr:uid="{00000000-0005-0000-0000-0000D7110000}"/>
    <cellStyle name="Normal 2 2 2 26 2" xfId="1111" xr:uid="{00000000-0005-0000-0000-0000D8110000}"/>
    <cellStyle name="Normal 2 2 2 26 2 2" xfId="5781" xr:uid="{00000000-0005-0000-0000-0000D9110000}"/>
    <cellStyle name="Normal 2 2 2 26 3" xfId="5782" xr:uid="{00000000-0005-0000-0000-0000DA110000}"/>
    <cellStyle name="Normal 2 2 2 26_Sheet1" xfId="5783" xr:uid="{00000000-0005-0000-0000-0000DB110000}"/>
    <cellStyle name="Normal 2 2 2 27" xfId="1112" xr:uid="{00000000-0005-0000-0000-0000DC110000}"/>
    <cellStyle name="Normal 2 2 2 27 2" xfId="1113" xr:uid="{00000000-0005-0000-0000-0000DD110000}"/>
    <cellStyle name="Normal 2 2 2 27 2 2" xfId="5784" xr:uid="{00000000-0005-0000-0000-0000DE110000}"/>
    <cellStyle name="Normal 2 2 2 27 3" xfId="5785" xr:uid="{00000000-0005-0000-0000-0000DF110000}"/>
    <cellStyle name="Normal 2 2 2 27_Sheet1" xfId="5786" xr:uid="{00000000-0005-0000-0000-0000E0110000}"/>
    <cellStyle name="Normal 2 2 2 28" xfId="1114" xr:uid="{00000000-0005-0000-0000-0000E1110000}"/>
    <cellStyle name="Normal 2 2 2 28 2" xfId="1115" xr:uid="{00000000-0005-0000-0000-0000E2110000}"/>
    <cellStyle name="Normal 2 2 2 28 2 2" xfId="5787" xr:uid="{00000000-0005-0000-0000-0000E3110000}"/>
    <cellStyle name="Normal 2 2 2 28 3" xfId="5788" xr:uid="{00000000-0005-0000-0000-0000E4110000}"/>
    <cellStyle name="Normal 2 2 2 28_Sheet1" xfId="5789" xr:uid="{00000000-0005-0000-0000-0000E5110000}"/>
    <cellStyle name="Normal 2 2 2 29" xfId="1116" xr:uid="{00000000-0005-0000-0000-0000E6110000}"/>
    <cellStyle name="Normal 2 2 2 29 2" xfId="1117" xr:uid="{00000000-0005-0000-0000-0000E7110000}"/>
    <cellStyle name="Normal 2 2 2 29 2 2" xfId="5790" xr:uid="{00000000-0005-0000-0000-0000E8110000}"/>
    <cellStyle name="Normal 2 2 2 29 3" xfId="5791" xr:uid="{00000000-0005-0000-0000-0000E9110000}"/>
    <cellStyle name="Normal 2 2 2 29_Sheet1" xfId="5792" xr:uid="{00000000-0005-0000-0000-0000EA110000}"/>
    <cellStyle name="Normal 2 2 2 3" xfId="1118" xr:uid="{00000000-0005-0000-0000-0000EB110000}"/>
    <cellStyle name="Normal 2 2 2 3 10" xfId="2833" xr:uid="{00000000-0005-0000-0000-0000EC110000}"/>
    <cellStyle name="Normal 2 2 2 3 10 2" xfId="8421" xr:uid="{00000000-0005-0000-0000-0000ED110000}"/>
    <cellStyle name="Normal 2 2 2 3 10 3" xfId="10711" xr:uid="{00000000-0005-0000-0000-0000EE110000}"/>
    <cellStyle name="Normal 2 2 2 3 2" xfId="1119" xr:uid="{00000000-0005-0000-0000-0000EF110000}"/>
    <cellStyle name="Normal 2 2 2 3 2 2" xfId="5793" xr:uid="{00000000-0005-0000-0000-0000F0110000}"/>
    <cellStyle name="Normal 2 2 2 3 3" xfId="3092" xr:uid="{00000000-0005-0000-0000-0000F1110000}"/>
    <cellStyle name="Normal 2 2 2 3 4" xfId="5194" xr:uid="{00000000-0005-0000-0000-0000F2110000}"/>
    <cellStyle name="Normal 2 2 2 3 4 2" xfId="5306" xr:uid="{00000000-0005-0000-0000-0000F3110000}"/>
    <cellStyle name="Normal 2 2 2 3 4 2 2" xfId="7045" xr:uid="{00000000-0005-0000-0000-0000F4110000}"/>
    <cellStyle name="Normal 2 2 2 3 4 2 2 2" xfId="7757" xr:uid="{00000000-0005-0000-0000-0000F5110000}"/>
    <cellStyle name="Normal 2 2 2 3 4 2 2 2 2" xfId="10207" xr:uid="{00000000-0005-0000-0000-0000F6110000}"/>
    <cellStyle name="Normal 2 2 2 3 4 2 2 2 3" xfId="11830" xr:uid="{00000000-0005-0000-0000-0000F7110000}"/>
    <cellStyle name="Normal 2 2 2 3 4 2 2 3" xfId="9531" xr:uid="{00000000-0005-0000-0000-0000F8110000}"/>
    <cellStyle name="Normal 2 2 2 3 4 2 2 4" xfId="11203" xr:uid="{00000000-0005-0000-0000-0000F9110000}"/>
    <cellStyle name="Normal 2 2 2 3 4 2 3" xfId="7486" xr:uid="{00000000-0005-0000-0000-0000FA110000}"/>
    <cellStyle name="Normal 2 2 2 3 4 2 3 2" xfId="9936" xr:uid="{00000000-0005-0000-0000-0000FB110000}"/>
    <cellStyle name="Normal 2 2 2 3 4 2 3 3" xfId="11559" xr:uid="{00000000-0005-0000-0000-0000FC110000}"/>
    <cellStyle name="Normal 2 2 2 3 4 2 4" xfId="8876" xr:uid="{00000000-0005-0000-0000-0000FD110000}"/>
    <cellStyle name="Normal 2 2 2 3 4 2 5" xfId="10884" xr:uid="{00000000-0005-0000-0000-0000FE110000}"/>
    <cellStyle name="Normal 2 2 2 3 4 3" xfId="5394" xr:uid="{00000000-0005-0000-0000-0000FF110000}"/>
    <cellStyle name="Normal 2 2 2 3 4 3 2" xfId="7132" xr:uid="{00000000-0005-0000-0000-000000120000}"/>
    <cellStyle name="Normal 2 2 2 3 4 3 2 2" xfId="7844" xr:uid="{00000000-0005-0000-0000-000001120000}"/>
    <cellStyle name="Normal 2 2 2 3 4 3 2 2 2" xfId="10294" xr:uid="{00000000-0005-0000-0000-000002120000}"/>
    <cellStyle name="Normal 2 2 2 3 4 3 2 2 3" xfId="11917" xr:uid="{00000000-0005-0000-0000-000003120000}"/>
    <cellStyle name="Normal 2 2 2 3 4 3 2 3" xfId="9618" xr:uid="{00000000-0005-0000-0000-000004120000}"/>
    <cellStyle name="Normal 2 2 2 3 4 3 2 4" xfId="11290" xr:uid="{00000000-0005-0000-0000-000005120000}"/>
    <cellStyle name="Normal 2 2 2 3 4 3 3" xfId="7573" xr:uid="{00000000-0005-0000-0000-000006120000}"/>
    <cellStyle name="Normal 2 2 2 3 4 3 3 2" xfId="10023" xr:uid="{00000000-0005-0000-0000-000007120000}"/>
    <cellStyle name="Normal 2 2 2 3 4 3 3 3" xfId="11646" xr:uid="{00000000-0005-0000-0000-000008120000}"/>
    <cellStyle name="Normal 2 2 2 3 4 3 4" xfId="8963" xr:uid="{00000000-0005-0000-0000-000009120000}"/>
    <cellStyle name="Normal 2 2 2 3 4 3 5" xfId="10971" xr:uid="{00000000-0005-0000-0000-00000A120000}"/>
    <cellStyle name="Normal 2 2 2 3 4 4" xfId="6949" xr:uid="{00000000-0005-0000-0000-00000B120000}"/>
    <cellStyle name="Normal 2 2 2 3 4 4 2" xfId="7669" xr:uid="{00000000-0005-0000-0000-00000C120000}"/>
    <cellStyle name="Normal 2 2 2 3 4 4 2 2" xfId="10119" xr:uid="{00000000-0005-0000-0000-00000D120000}"/>
    <cellStyle name="Normal 2 2 2 3 4 4 2 3" xfId="11742" xr:uid="{00000000-0005-0000-0000-00000E120000}"/>
    <cellStyle name="Normal 2 2 2 3 4 4 3" xfId="9437" xr:uid="{00000000-0005-0000-0000-00000F120000}"/>
    <cellStyle name="Normal 2 2 2 3 4 4 4" xfId="11115" xr:uid="{00000000-0005-0000-0000-000010120000}"/>
    <cellStyle name="Normal 2 2 2 3 4 5" xfId="7288" xr:uid="{00000000-0005-0000-0000-000011120000}"/>
    <cellStyle name="Normal 2 2 2 3 4 5 2" xfId="7933" xr:uid="{00000000-0005-0000-0000-000012120000}"/>
    <cellStyle name="Normal 2 2 2 3 4 5 2 2" xfId="10383" xr:uid="{00000000-0005-0000-0000-000013120000}"/>
    <cellStyle name="Normal 2 2 2 3 4 5 2 3" xfId="12006" xr:uid="{00000000-0005-0000-0000-000014120000}"/>
    <cellStyle name="Normal 2 2 2 3 4 5 3" xfId="9752" xr:uid="{00000000-0005-0000-0000-000015120000}"/>
    <cellStyle name="Normal 2 2 2 3 4 5 4" xfId="11381" xr:uid="{00000000-0005-0000-0000-000016120000}"/>
    <cellStyle name="Normal 2 2 2 3 4 6" xfId="7398" xr:uid="{00000000-0005-0000-0000-000017120000}"/>
    <cellStyle name="Normal 2 2 2 3 4 6 2" xfId="9848" xr:uid="{00000000-0005-0000-0000-000018120000}"/>
    <cellStyle name="Normal 2 2 2 3 4 6 3" xfId="11471" xr:uid="{00000000-0005-0000-0000-000019120000}"/>
    <cellStyle name="Normal 2 2 2 3 4 7" xfId="8785" xr:uid="{00000000-0005-0000-0000-00001A120000}"/>
    <cellStyle name="Normal 2 2 2 3 4 8" xfId="10796" xr:uid="{00000000-0005-0000-0000-00001B120000}"/>
    <cellStyle name="Normal 2 2 2 3 5" xfId="5259" xr:uid="{00000000-0005-0000-0000-00001C120000}"/>
    <cellStyle name="Normal 2 2 2 3 5 2" xfId="7000" xr:uid="{00000000-0005-0000-0000-00001D120000}"/>
    <cellStyle name="Normal 2 2 2 3 5 2 2" xfId="7713" xr:uid="{00000000-0005-0000-0000-00001E120000}"/>
    <cellStyle name="Normal 2 2 2 3 5 2 2 2" xfId="10163" xr:uid="{00000000-0005-0000-0000-00001F120000}"/>
    <cellStyle name="Normal 2 2 2 3 5 2 2 3" xfId="11786" xr:uid="{00000000-0005-0000-0000-000020120000}"/>
    <cellStyle name="Normal 2 2 2 3 5 2 3" xfId="9486" xr:uid="{00000000-0005-0000-0000-000021120000}"/>
    <cellStyle name="Normal 2 2 2 3 5 2 4" xfId="11159" xr:uid="{00000000-0005-0000-0000-000022120000}"/>
    <cellStyle name="Normal 2 2 2 3 5 3" xfId="7442" xr:uid="{00000000-0005-0000-0000-000023120000}"/>
    <cellStyle name="Normal 2 2 2 3 5 3 2" xfId="9892" xr:uid="{00000000-0005-0000-0000-000024120000}"/>
    <cellStyle name="Normal 2 2 2 3 5 3 3" xfId="11515" xr:uid="{00000000-0005-0000-0000-000025120000}"/>
    <cellStyle name="Normal 2 2 2 3 5 4" xfId="8831" xr:uid="{00000000-0005-0000-0000-000026120000}"/>
    <cellStyle name="Normal 2 2 2 3 5 5" xfId="10840" xr:uid="{00000000-0005-0000-0000-000027120000}"/>
    <cellStyle name="Normal 2 2 2 3 6" xfId="5352" xr:uid="{00000000-0005-0000-0000-000028120000}"/>
    <cellStyle name="Normal 2 2 2 3 6 2" xfId="7090" xr:uid="{00000000-0005-0000-0000-000029120000}"/>
    <cellStyle name="Normal 2 2 2 3 6 2 2" xfId="7802" xr:uid="{00000000-0005-0000-0000-00002A120000}"/>
    <cellStyle name="Normal 2 2 2 3 6 2 2 2" xfId="10252" xr:uid="{00000000-0005-0000-0000-00002B120000}"/>
    <cellStyle name="Normal 2 2 2 3 6 2 2 3" xfId="11875" xr:uid="{00000000-0005-0000-0000-00002C120000}"/>
    <cellStyle name="Normal 2 2 2 3 6 2 3" xfId="9576" xr:uid="{00000000-0005-0000-0000-00002D120000}"/>
    <cellStyle name="Normal 2 2 2 3 6 2 4" xfId="11248" xr:uid="{00000000-0005-0000-0000-00002E120000}"/>
    <cellStyle name="Normal 2 2 2 3 6 3" xfId="7531" xr:uid="{00000000-0005-0000-0000-00002F120000}"/>
    <cellStyle name="Normal 2 2 2 3 6 3 2" xfId="9981" xr:uid="{00000000-0005-0000-0000-000030120000}"/>
    <cellStyle name="Normal 2 2 2 3 6 3 3" xfId="11604" xr:uid="{00000000-0005-0000-0000-000031120000}"/>
    <cellStyle name="Normal 2 2 2 3 6 4" xfId="8921" xr:uid="{00000000-0005-0000-0000-000032120000}"/>
    <cellStyle name="Normal 2 2 2 3 6 5" xfId="10929" xr:uid="{00000000-0005-0000-0000-000033120000}"/>
    <cellStyle name="Normal 2 2 2 3 7" xfId="6577" xr:uid="{00000000-0005-0000-0000-000034120000}"/>
    <cellStyle name="Normal 2 2 2 3 7 2" xfId="7623" xr:uid="{00000000-0005-0000-0000-000035120000}"/>
    <cellStyle name="Normal 2 2 2 3 7 2 2" xfId="10073" xr:uid="{00000000-0005-0000-0000-000036120000}"/>
    <cellStyle name="Normal 2 2 2 3 7 2 3" xfId="11696" xr:uid="{00000000-0005-0000-0000-000037120000}"/>
    <cellStyle name="Normal 2 2 2 3 7 3" xfId="9253" xr:uid="{00000000-0005-0000-0000-000038120000}"/>
    <cellStyle name="Normal 2 2 2 3 7 4" xfId="11035" xr:uid="{00000000-0005-0000-0000-000039120000}"/>
    <cellStyle name="Normal 2 2 2 3 8" xfId="7233" xr:uid="{00000000-0005-0000-0000-00003A120000}"/>
    <cellStyle name="Normal 2 2 2 3 8 2" xfId="7890" xr:uid="{00000000-0005-0000-0000-00003B120000}"/>
    <cellStyle name="Normal 2 2 2 3 8 2 2" xfId="10340" xr:uid="{00000000-0005-0000-0000-00003C120000}"/>
    <cellStyle name="Normal 2 2 2 3 8 2 3" xfId="11963" xr:uid="{00000000-0005-0000-0000-00003D120000}"/>
    <cellStyle name="Normal 2 2 2 3 8 3" xfId="9702" xr:uid="{00000000-0005-0000-0000-00003E120000}"/>
    <cellStyle name="Normal 2 2 2 3 8 4" xfId="11338" xr:uid="{00000000-0005-0000-0000-00003F120000}"/>
    <cellStyle name="Normal 2 2 2 3 9" xfId="7346" xr:uid="{00000000-0005-0000-0000-000040120000}"/>
    <cellStyle name="Normal 2 2 2 3 9 2" xfId="9802" xr:uid="{00000000-0005-0000-0000-000041120000}"/>
    <cellStyle name="Normal 2 2 2 3 9 3" xfId="11430" xr:uid="{00000000-0005-0000-0000-000042120000}"/>
    <cellStyle name="Normal 2 2 2 3_Average Energy Prices" xfId="4252" xr:uid="{00000000-0005-0000-0000-000043120000}"/>
    <cellStyle name="Normal 2 2 2 30" xfId="3797" xr:uid="{00000000-0005-0000-0000-000044120000}"/>
    <cellStyle name="Normal 2 2 2 30 10" xfId="10769" xr:uid="{00000000-0005-0000-0000-000045120000}"/>
    <cellStyle name="Normal 2 2 2 30 2" xfId="5219" xr:uid="{00000000-0005-0000-0000-000046120000}"/>
    <cellStyle name="Normal 2 2 2 30 2 2" xfId="5325" xr:uid="{00000000-0005-0000-0000-000047120000}"/>
    <cellStyle name="Normal 2 2 2 30 2 2 2" xfId="7064" xr:uid="{00000000-0005-0000-0000-000048120000}"/>
    <cellStyle name="Normal 2 2 2 30 2 2 2 2" xfId="7776" xr:uid="{00000000-0005-0000-0000-000049120000}"/>
    <cellStyle name="Normal 2 2 2 30 2 2 2 2 2" xfId="10226" xr:uid="{00000000-0005-0000-0000-00004A120000}"/>
    <cellStyle name="Normal 2 2 2 30 2 2 2 2 3" xfId="11849" xr:uid="{00000000-0005-0000-0000-00004B120000}"/>
    <cellStyle name="Normal 2 2 2 30 2 2 2 3" xfId="9550" xr:uid="{00000000-0005-0000-0000-00004C120000}"/>
    <cellStyle name="Normal 2 2 2 30 2 2 2 4" xfId="11222" xr:uid="{00000000-0005-0000-0000-00004D120000}"/>
    <cellStyle name="Normal 2 2 2 30 2 2 3" xfId="7505" xr:uid="{00000000-0005-0000-0000-00004E120000}"/>
    <cellStyle name="Normal 2 2 2 30 2 2 3 2" xfId="9955" xr:uid="{00000000-0005-0000-0000-00004F120000}"/>
    <cellStyle name="Normal 2 2 2 30 2 2 3 3" xfId="11578" xr:uid="{00000000-0005-0000-0000-000050120000}"/>
    <cellStyle name="Normal 2 2 2 30 2 2 4" xfId="8895" xr:uid="{00000000-0005-0000-0000-000051120000}"/>
    <cellStyle name="Normal 2 2 2 30 2 2 5" xfId="10903" xr:uid="{00000000-0005-0000-0000-000052120000}"/>
    <cellStyle name="Normal 2 2 2 30 2 3" xfId="5413" xr:uid="{00000000-0005-0000-0000-000053120000}"/>
    <cellStyle name="Normal 2 2 2 30 2 3 2" xfId="7151" xr:uid="{00000000-0005-0000-0000-000054120000}"/>
    <cellStyle name="Normal 2 2 2 30 2 3 2 2" xfId="7863" xr:uid="{00000000-0005-0000-0000-000055120000}"/>
    <cellStyle name="Normal 2 2 2 30 2 3 2 2 2" xfId="10313" xr:uid="{00000000-0005-0000-0000-000056120000}"/>
    <cellStyle name="Normal 2 2 2 30 2 3 2 2 3" xfId="11936" xr:uid="{00000000-0005-0000-0000-000057120000}"/>
    <cellStyle name="Normal 2 2 2 30 2 3 2 3" xfId="9637" xr:uid="{00000000-0005-0000-0000-000058120000}"/>
    <cellStyle name="Normal 2 2 2 30 2 3 2 4" xfId="11309" xr:uid="{00000000-0005-0000-0000-000059120000}"/>
    <cellStyle name="Normal 2 2 2 30 2 3 3" xfId="7592" xr:uid="{00000000-0005-0000-0000-00005A120000}"/>
    <cellStyle name="Normal 2 2 2 30 2 3 3 2" xfId="10042" xr:uid="{00000000-0005-0000-0000-00005B120000}"/>
    <cellStyle name="Normal 2 2 2 30 2 3 3 3" xfId="11665" xr:uid="{00000000-0005-0000-0000-00005C120000}"/>
    <cellStyle name="Normal 2 2 2 30 2 3 4" xfId="8982" xr:uid="{00000000-0005-0000-0000-00005D120000}"/>
    <cellStyle name="Normal 2 2 2 30 2 3 5" xfId="10990" xr:uid="{00000000-0005-0000-0000-00005E120000}"/>
    <cellStyle name="Normal 2 2 2 30 2 4" xfId="6970" xr:uid="{00000000-0005-0000-0000-00005F120000}"/>
    <cellStyle name="Normal 2 2 2 30 2 4 2" xfId="7688" xr:uid="{00000000-0005-0000-0000-000060120000}"/>
    <cellStyle name="Normal 2 2 2 30 2 4 2 2" xfId="10138" xr:uid="{00000000-0005-0000-0000-000061120000}"/>
    <cellStyle name="Normal 2 2 2 30 2 4 2 3" xfId="11761" xr:uid="{00000000-0005-0000-0000-000062120000}"/>
    <cellStyle name="Normal 2 2 2 30 2 4 3" xfId="9458" xr:uid="{00000000-0005-0000-0000-000063120000}"/>
    <cellStyle name="Normal 2 2 2 30 2 4 4" xfId="11134" xr:uid="{00000000-0005-0000-0000-000064120000}"/>
    <cellStyle name="Normal 2 2 2 30 2 5" xfId="7307" xr:uid="{00000000-0005-0000-0000-000065120000}"/>
    <cellStyle name="Normal 2 2 2 30 2 5 2" xfId="7952" xr:uid="{00000000-0005-0000-0000-000066120000}"/>
    <cellStyle name="Normal 2 2 2 30 2 5 2 2" xfId="10402" xr:uid="{00000000-0005-0000-0000-000067120000}"/>
    <cellStyle name="Normal 2 2 2 30 2 5 2 3" xfId="12025" xr:uid="{00000000-0005-0000-0000-000068120000}"/>
    <cellStyle name="Normal 2 2 2 30 2 5 3" xfId="9771" xr:uid="{00000000-0005-0000-0000-000069120000}"/>
    <cellStyle name="Normal 2 2 2 30 2 5 4" xfId="11400" xr:uid="{00000000-0005-0000-0000-00006A120000}"/>
    <cellStyle name="Normal 2 2 2 30 2 6" xfId="7417" xr:uid="{00000000-0005-0000-0000-00006B120000}"/>
    <cellStyle name="Normal 2 2 2 30 2 6 2" xfId="9867" xr:uid="{00000000-0005-0000-0000-00006C120000}"/>
    <cellStyle name="Normal 2 2 2 30 2 6 3" xfId="11490" xr:uid="{00000000-0005-0000-0000-00006D120000}"/>
    <cellStyle name="Normal 2 2 2 30 2 7" xfId="8805" xr:uid="{00000000-0005-0000-0000-00006E120000}"/>
    <cellStyle name="Normal 2 2 2 30 2 8" xfId="10815" xr:uid="{00000000-0005-0000-0000-00006F120000}"/>
    <cellStyle name="Normal 2 2 2 30 3" xfId="5279" xr:uid="{00000000-0005-0000-0000-000070120000}"/>
    <cellStyle name="Normal 2 2 2 30 3 2" xfId="7020" xr:uid="{00000000-0005-0000-0000-000071120000}"/>
    <cellStyle name="Normal 2 2 2 30 3 2 2" xfId="7733" xr:uid="{00000000-0005-0000-0000-000072120000}"/>
    <cellStyle name="Normal 2 2 2 30 3 2 2 2" xfId="10183" xr:uid="{00000000-0005-0000-0000-000073120000}"/>
    <cellStyle name="Normal 2 2 2 30 3 2 2 3" xfId="11806" xr:uid="{00000000-0005-0000-0000-000074120000}"/>
    <cellStyle name="Normal 2 2 2 30 3 2 3" xfId="9506" xr:uid="{00000000-0005-0000-0000-000075120000}"/>
    <cellStyle name="Normal 2 2 2 30 3 2 4" xfId="11179" xr:uid="{00000000-0005-0000-0000-000076120000}"/>
    <cellStyle name="Normal 2 2 2 30 3 3" xfId="7462" xr:uid="{00000000-0005-0000-0000-000077120000}"/>
    <cellStyle name="Normal 2 2 2 30 3 3 2" xfId="9912" xr:uid="{00000000-0005-0000-0000-000078120000}"/>
    <cellStyle name="Normal 2 2 2 30 3 3 3" xfId="11535" xr:uid="{00000000-0005-0000-0000-000079120000}"/>
    <cellStyle name="Normal 2 2 2 30 3 4" xfId="8851" xr:uid="{00000000-0005-0000-0000-00007A120000}"/>
    <cellStyle name="Normal 2 2 2 30 3 5" xfId="10860" xr:uid="{00000000-0005-0000-0000-00007B120000}"/>
    <cellStyle name="Normal 2 2 2 30 4" xfId="5370" xr:uid="{00000000-0005-0000-0000-00007C120000}"/>
    <cellStyle name="Normal 2 2 2 30 4 2" xfId="7108" xr:uid="{00000000-0005-0000-0000-00007D120000}"/>
    <cellStyle name="Normal 2 2 2 30 4 2 2" xfId="7820" xr:uid="{00000000-0005-0000-0000-00007E120000}"/>
    <cellStyle name="Normal 2 2 2 30 4 2 2 2" xfId="10270" xr:uid="{00000000-0005-0000-0000-00007F120000}"/>
    <cellStyle name="Normal 2 2 2 30 4 2 2 3" xfId="11893" xr:uid="{00000000-0005-0000-0000-000080120000}"/>
    <cellStyle name="Normal 2 2 2 30 4 2 3" xfId="9594" xr:uid="{00000000-0005-0000-0000-000081120000}"/>
    <cellStyle name="Normal 2 2 2 30 4 2 4" xfId="11266" xr:uid="{00000000-0005-0000-0000-000082120000}"/>
    <cellStyle name="Normal 2 2 2 30 4 3" xfId="7549" xr:uid="{00000000-0005-0000-0000-000083120000}"/>
    <cellStyle name="Normal 2 2 2 30 4 3 2" xfId="9999" xr:uid="{00000000-0005-0000-0000-000084120000}"/>
    <cellStyle name="Normal 2 2 2 30 4 3 3" xfId="11622" xr:uid="{00000000-0005-0000-0000-000085120000}"/>
    <cellStyle name="Normal 2 2 2 30 4 4" xfId="8939" xr:uid="{00000000-0005-0000-0000-000086120000}"/>
    <cellStyle name="Normal 2 2 2 30 4 5" xfId="10947" xr:uid="{00000000-0005-0000-0000-000087120000}"/>
    <cellStyle name="Normal 2 2 2 30 5" xfId="6871" xr:uid="{00000000-0005-0000-0000-000088120000}"/>
    <cellStyle name="Normal 2 2 2 30 5 2" xfId="7644" xr:uid="{00000000-0005-0000-0000-000089120000}"/>
    <cellStyle name="Normal 2 2 2 30 5 2 2" xfId="10094" xr:uid="{00000000-0005-0000-0000-00008A120000}"/>
    <cellStyle name="Normal 2 2 2 30 5 2 3" xfId="11717" xr:uid="{00000000-0005-0000-0000-00008B120000}"/>
    <cellStyle name="Normal 2 2 2 30 5 3" xfId="9374" xr:uid="{00000000-0005-0000-0000-00008C120000}"/>
    <cellStyle name="Normal 2 2 2 30 5 4" xfId="11090" xr:uid="{00000000-0005-0000-0000-00008D120000}"/>
    <cellStyle name="Normal 2 2 2 30 6" xfId="6360" xr:uid="{00000000-0005-0000-0000-00008E120000}"/>
    <cellStyle name="Normal 2 2 2 30 7" xfId="7259" xr:uid="{00000000-0005-0000-0000-00008F120000}"/>
    <cellStyle name="Normal 2 2 2 30 7 2" xfId="7908" xr:uid="{00000000-0005-0000-0000-000090120000}"/>
    <cellStyle name="Normal 2 2 2 30 7 2 2" xfId="10358" xr:uid="{00000000-0005-0000-0000-000091120000}"/>
    <cellStyle name="Normal 2 2 2 30 7 2 3" xfId="11981" xr:uid="{00000000-0005-0000-0000-000092120000}"/>
    <cellStyle name="Normal 2 2 2 30 7 3" xfId="9726" xr:uid="{00000000-0005-0000-0000-000093120000}"/>
    <cellStyle name="Normal 2 2 2 30 7 4" xfId="11356" xr:uid="{00000000-0005-0000-0000-000094120000}"/>
    <cellStyle name="Normal 2 2 2 30 8" xfId="7374" xr:uid="{00000000-0005-0000-0000-000095120000}"/>
    <cellStyle name="Normal 2 2 2 30 8 2" xfId="9825" xr:uid="{00000000-0005-0000-0000-000096120000}"/>
    <cellStyle name="Normal 2 2 2 30 8 3" xfId="11448" xr:uid="{00000000-0005-0000-0000-000097120000}"/>
    <cellStyle name="Normal 2 2 2 30 9" xfId="8575" xr:uid="{00000000-0005-0000-0000-000098120000}"/>
    <cellStyle name="Normal 2 2 2 30_Output(m)" xfId="5794" xr:uid="{00000000-0005-0000-0000-000099120000}"/>
    <cellStyle name="Normal 2 2 2 31" xfId="3087" xr:uid="{00000000-0005-0000-0000-00009A120000}"/>
    <cellStyle name="Normal 2 2 2 32" xfId="4072" xr:uid="{00000000-0005-0000-0000-00009B120000}"/>
    <cellStyle name="Normal 2 2 2 33" xfId="4107" xr:uid="{00000000-0005-0000-0000-00009C120000}"/>
    <cellStyle name="Normal 2 2 2 34" xfId="4073" xr:uid="{00000000-0005-0000-0000-00009D120000}"/>
    <cellStyle name="Normal 2 2 2 35" xfId="4105" xr:uid="{00000000-0005-0000-0000-00009E120000}"/>
    <cellStyle name="Normal 2 2 2 36" xfId="5170" xr:uid="{00000000-0005-0000-0000-00009F120000}"/>
    <cellStyle name="Normal 2 2 2 36 2" xfId="5298" xr:uid="{00000000-0005-0000-0000-0000A0120000}"/>
    <cellStyle name="Normal 2 2 2 36 2 2" xfId="7037" xr:uid="{00000000-0005-0000-0000-0000A1120000}"/>
    <cellStyle name="Normal 2 2 2 36 2 2 2" xfId="7749" xr:uid="{00000000-0005-0000-0000-0000A2120000}"/>
    <cellStyle name="Normal 2 2 2 36 2 2 2 2" xfId="10199" xr:uid="{00000000-0005-0000-0000-0000A3120000}"/>
    <cellStyle name="Normal 2 2 2 36 2 2 2 3" xfId="11822" xr:uid="{00000000-0005-0000-0000-0000A4120000}"/>
    <cellStyle name="Normal 2 2 2 36 2 2 3" xfId="9523" xr:uid="{00000000-0005-0000-0000-0000A5120000}"/>
    <cellStyle name="Normal 2 2 2 36 2 2 4" xfId="11195" xr:uid="{00000000-0005-0000-0000-0000A6120000}"/>
    <cellStyle name="Normal 2 2 2 36 2 3" xfId="7478" xr:uid="{00000000-0005-0000-0000-0000A7120000}"/>
    <cellStyle name="Normal 2 2 2 36 2 3 2" xfId="9928" xr:uid="{00000000-0005-0000-0000-0000A8120000}"/>
    <cellStyle name="Normal 2 2 2 36 2 3 3" xfId="11551" xr:uid="{00000000-0005-0000-0000-0000A9120000}"/>
    <cellStyle name="Normal 2 2 2 36 2 4" xfId="8868" xr:uid="{00000000-0005-0000-0000-0000AA120000}"/>
    <cellStyle name="Normal 2 2 2 36 2 5" xfId="10876" xr:uid="{00000000-0005-0000-0000-0000AB120000}"/>
    <cellStyle name="Normal 2 2 2 36 3" xfId="5386" xr:uid="{00000000-0005-0000-0000-0000AC120000}"/>
    <cellStyle name="Normal 2 2 2 36 3 2" xfId="7124" xr:uid="{00000000-0005-0000-0000-0000AD120000}"/>
    <cellStyle name="Normal 2 2 2 36 3 2 2" xfId="7836" xr:uid="{00000000-0005-0000-0000-0000AE120000}"/>
    <cellStyle name="Normal 2 2 2 36 3 2 2 2" xfId="10286" xr:uid="{00000000-0005-0000-0000-0000AF120000}"/>
    <cellStyle name="Normal 2 2 2 36 3 2 2 3" xfId="11909" xr:uid="{00000000-0005-0000-0000-0000B0120000}"/>
    <cellStyle name="Normal 2 2 2 36 3 2 3" xfId="9610" xr:uid="{00000000-0005-0000-0000-0000B1120000}"/>
    <cellStyle name="Normal 2 2 2 36 3 2 4" xfId="11282" xr:uid="{00000000-0005-0000-0000-0000B2120000}"/>
    <cellStyle name="Normal 2 2 2 36 3 3" xfId="7565" xr:uid="{00000000-0005-0000-0000-0000B3120000}"/>
    <cellStyle name="Normal 2 2 2 36 3 3 2" xfId="10015" xr:uid="{00000000-0005-0000-0000-0000B4120000}"/>
    <cellStyle name="Normal 2 2 2 36 3 3 3" xfId="11638" xr:uid="{00000000-0005-0000-0000-0000B5120000}"/>
    <cellStyle name="Normal 2 2 2 36 3 4" xfId="8955" xr:uid="{00000000-0005-0000-0000-0000B6120000}"/>
    <cellStyle name="Normal 2 2 2 36 3 5" xfId="10963" xr:uid="{00000000-0005-0000-0000-0000B7120000}"/>
    <cellStyle name="Normal 2 2 2 36 4" xfId="6937" xr:uid="{00000000-0005-0000-0000-0000B8120000}"/>
    <cellStyle name="Normal 2 2 2 36 4 2" xfId="7661" xr:uid="{00000000-0005-0000-0000-0000B9120000}"/>
    <cellStyle name="Normal 2 2 2 36 4 2 2" xfId="10111" xr:uid="{00000000-0005-0000-0000-0000BA120000}"/>
    <cellStyle name="Normal 2 2 2 36 4 2 3" xfId="11734" xr:uid="{00000000-0005-0000-0000-0000BB120000}"/>
    <cellStyle name="Normal 2 2 2 36 4 3" xfId="9425" xr:uid="{00000000-0005-0000-0000-0000BC120000}"/>
    <cellStyle name="Normal 2 2 2 36 4 4" xfId="11107" xr:uid="{00000000-0005-0000-0000-0000BD120000}"/>
    <cellStyle name="Normal 2 2 2 36 5" xfId="7280" xr:uid="{00000000-0005-0000-0000-0000BE120000}"/>
    <cellStyle name="Normal 2 2 2 36 5 2" xfId="7925" xr:uid="{00000000-0005-0000-0000-0000BF120000}"/>
    <cellStyle name="Normal 2 2 2 36 5 2 2" xfId="10375" xr:uid="{00000000-0005-0000-0000-0000C0120000}"/>
    <cellStyle name="Normal 2 2 2 36 5 2 3" xfId="11998" xr:uid="{00000000-0005-0000-0000-0000C1120000}"/>
    <cellStyle name="Normal 2 2 2 36 5 3" xfId="9744" xr:uid="{00000000-0005-0000-0000-0000C2120000}"/>
    <cellStyle name="Normal 2 2 2 36 5 4" xfId="11373" xr:uid="{00000000-0005-0000-0000-0000C3120000}"/>
    <cellStyle name="Normal 2 2 2 36 6" xfId="7390" xr:uid="{00000000-0005-0000-0000-0000C4120000}"/>
    <cellStyle name="Normal 2 2 2 36 6 2" xfId="9840" xr:uid="{00000000-0005-0000-0000-0000C5120000}"/>
    <cellStyle name="Normal 2 2 2 36 6 3" xfId="11463" xr:uid="{00000000-0005-0000-0000-0000C6120000}"/>
    <cellStyle name="Normal 2 2 2 36 7" xfId="8775" xr:uid="{00000000-0005-0000-0000-0000C7120000}"/>
    <cellStyle name="Normal 2 2 2 36 8" xfId="10787" xr:uid="{00000000-0005-0000-0000-0000C8120000}"/>
    <cellStyle name="Normal 2 2 2 37" xfId="5237" xr:uid="{00000000-0005-0000-0000-0000C9120000}"/>
    <cellStyle name="Normal 2 2 2 37 2" xfId="5339" xr:uid="{00000000-0005-0000-0000-0000CA120000}"/>
    <cellStyle name="Normal 2 2 2 37 2 2" xfId="7078" xr:uid="{00000000-0005-0000-0000-0000CB120000}"/>
    <cellStyle name="Normal 2 2 2 37 2 2 2" xfId="7790" xr:uid="{00000000-0005-0000-0000-0000CC120000}"/>
    <cellStyle name="Normal 2 2 2 37 2 2 2 2" xfId="10240" xr:uid="{00000000-0005-0000-0000-0000CD120000}"/>
    <cellStyle name="Normal 2 2 2 37 2 2 2 3" xfId="11863" xr:uid="{00000000-0005-0000-0000-0000CE120000}"/>
    <cellStyle name="Normal 2 2 2 37 2 2 3" xfId="9564" xr:uid="{00000000-0005-0000-0000-0000CF120000}"/>
    <cellStyle name="Normal 2 2 2 37 2 2 4" xfId="11236" xr:uid="{00000000-0005-0000-0000-0000D0120000}"/>
    <cellStyle name="Normal 2 2 2 37 2 3" xfId="7519" xr:uid="{00000000-0005-0000-0000-0000D1120000}"/>
    <cellStyle name="Normal 2 2 2 37 2 3 2" xfId="9969" xr:uid="{00000000-0005-0000-0000-0000D2120000}"/>
    <cellStyle name="Normal 2 2 2 37 2 3 3" xfId="11592" xr:uid="{00000000-0005-0000-0000-0000D3120000}"/>
    <cellStyle name="Normal 2 2 2 37 2 4" xfId="8909" xr:uid="{00000000-0005-0000-0000-0000D4120000}"/>
    <cellStyle name="Normal 2 2 2 37 2 5" xfId="10917" xr:uid="{00000000-0005-0000-0000-0000D5120000}"/>
    <cellStyle name="Normal 2 2 2 37 3" xfId="5427" xr:uid="{00000000-0005-0000-0000-0000D6120000}"/>
    <cellStyle name="Normal 2 2 2 37 3 2" xfId="7165" xr:uid="{00000000-0005-0000-0000-0000D7120000}"/>
    <cellStyle name="Normal 2 2 2 37 3 2 2" xfId="7877" xr:uid="{00000000-0005-0000-0000-0000D8120000}"/>
    <cellStyle name="Normal 2 2 2 37 3 2 2 2" xfId="10327" xr:uid="{00000000-0005-0000-0000-0000D9120000}"/>
    <cellStyle name="Normal 2 2 2 37 3 2 2 3" xfId="11950" xr:uid="{00000000-0005-0000-0000-0000DA120000}"/>
    <cellStyle name="Normal 2 2 2 37 3 2 3" xfId="9651" xr:uid="{00000000-0005-0000-0000-0000DB120000}"/>
    <cellStyle name="Normal 2 2 2 37 3 2 4" xfId="11323" xr:uid="{00000000-0005-0000-0000-0000DC120000}"/>
    <cellStyle name="Normal 2 2 2 37 3 3" xfId="7606" xr:uid="{00000000-0005-0000-0000-0000DD120000}"/>
    <cellStyle name="Normal 2 2 2 37 3 3 2" xfId="10056" xr:uid="{00000000-0005-0000-0000-0000DE120000}"/>
    <cellStyle name="Normal 2 2 2 37 3 3 3" xfId="11679" xr:uid="{00000000-0005-0000-0000-0000DF120000}"/>
    <cellStyle name="Normal 2 2 2 37 3 4" xfId="8996" xr:uid="{00000000-0005-0000-0000-0000E0120000}"/>
    <cellStyle name="Normal 2 2 2 37 3 5" xfId="11004" xr:uid="{00000000-0005-0000-0000-0000E1120000}"/>
    <cellStyle name="Normal 2 2 2 37 4" xfId="6986" xr:uid="{00000000-0005-0000-0000-0000E2120000}"/>
    <cellStyle name="Normal 2 2 2 37 4 2" xfId="7702" xr:uid="{00000000-0005-0000-0000-0000E3120000}"/>
    <cellStyle name="Normal 2 2 2 37 4 2 2" xfId="10152" xr:uid="{00000000-0005-0000-0000-0000E4120000}"/>
    <cellStyle name="Normal 2 2 2 37 4 2 3" xfId="11775" xr:uid="{00000000-0005-0000-0000-0000E5120000}"/>
    <cellStyle name="Normal 2 2 2 37 4 3" xfId="9472" xr:uid="{00000000-0005-0000-0000-0000E6120000}"/>
    <cellStyle name="Normal 2 2 2 37 4 4" xfId="11148" xr:uid="{00000000-0005-0000-0000-0000E7120000}"/>
    <cellStyle name="Normal 2 2 2 37 5" xfId="7321" xr:uid="{00000000-0005-0000-0000-0000E8120000}"/>
    <cellStyle name="Normal 2 2 2 37 5 2" xfId="7966" xr:uid="{00000000-0005-0000-0000-0000E9120000}"/>
    <cellStyle name="Normal 2 2 2 37 5 2 2" xfId="10416" xr:uid="{00000000-0005-0000-0000-0000EA120000}"/>
    <cellStyle name="Normal 2 2 2 37 5 2 3" xfId="12039" xr:uid="{00000000-0005-0000-0000-0000EB120000}"/>
    <cellStyle name="Normal 2 2 2 37 5 3" xfId="9785" xr:uid="{00000000-0005-0000-0000-0000EC120000}"/>
    <cellStyle name="Normal 2 2 2 37 5 4" xfId="11414" xr:uid="{00000000-0005-0000-0000-0000ED120000}"/>
    <cellStyle name="Normal 2 2 2 37 6" xfId="7431" xr:uid="{00000000-0005-0000-0000-0000EE120000}"/>
    <cellStyle name="Normal 2 2 2 37 6 2" xfId="9881" xr:uid="{00000000-0005-0000-0000-0000EF120000}"/>
    <cellStyle name="Normal 2 2 2 37 6 3" xfId="11504" xr:uid="{00000000-0005-0000-0000-0000F0120000}"/>
    <cellStyle name="Normal 2 2 2 37 7" xfId="8819" xr:uid="{00000000-0005-0000-0000-0000F1120000}"/>
    <cellStyle name="Normal 2 2 2 37 8" xfId="10829" xr:uid="{00000000-0005-0000-0000-0000F2120000}"/>
    <cellStyle name="Normal 2 2 2 38" xfId="5247" xr:uid="{00000000-0005-0000-0000-0000F3120000}"/>
    <cellStyle name="Normal 2 2 2 38 2" xfId="6989" xr:uid="{00000000-0005-0000-0000-0000F4120000}"/>
    <cellStyle name="Normal 2 2 2 38 2 2" xfId="7705" xr:uid="{00000000-0005-0000-0000-0000F5120000}"/>
    <cellStyle name="Normal 2 2 2 38 2 2 2" xfId="10155" xr:uid="{00000000-0005-0000-0000-0000F6120000}"/>
    <cellStyle name="Normal 2 2 2 38 2 2 3" xfId="11778" xr:uid="{00000000-0005-0000-0000-0000F7120000}"/>
    <cellStyle name="Normal 2 2 2 38 2 3" xfId="9475" xr:uid="{00000000-0005-0000-0000-0000F8120000}"/>
    <cellStyle name="Normal 2 2 2 38 2 4" xfId="11151" xr:uid="{00000000-0005-0000-0000-0000F9120000}"/>
    <cellStyle name="Normal 2 2 2 38 3" xfId="7434" xr:uid="{00000000-0005-0000-0000-0000FA120000}"/>
    <cellStyle name="Normal 2 2 2 38 3 2" xfId="9884" xr:uid="{00000000-0005-0000-0000-0000FB120000}"/>
    <cellStyle name="Normal 2 2 2 38 3 3" xfId="11507" xr:uid="{00000000-0005-0000-0000-0000FC120000}"/>
    <cellStyle name="Normal 2 2 2 38 4" xfId="8823" xr:uid="{00000000-0005-0000-0000-0000FD120000}"/>
    <cellStyle name="Normal 2 2 2 38 5" xfId="10832" xr:uid="{00000000-0005-0000-0000-0000FE120000}"/>
    <cellStyle name="Normal 2 2 2 39" xfId="5294" xr:uid="{00000000-0005-0000-0000-0000FF120000}"/>
    <cellStyle name="Normal 2 2 2 39 2" xfId="7034" xr:uid="{00000000-0005-0000-0000-000000130000}"/>
    <cellStyle name="Normal 2 2 2 39 2 2" xfId="7746" xr:uid="{00000000-0005-0000-0000-000001130000}"/>
    <cellStyle name="Normal 2 2 2 39 2 2 2" xfId="10196" xr:uid="{00000000-0005-0000-0000-000002130000}"/>
    <cellStyle name="Normal 2 2 2 39 2 2 3" xfId="11819" xr:uid="{00000000-0005-0000-0000-000003130000}"/>
    <cellStyle name="Normal 2 2 2 39 2 3" xfId="9520" xr:uid="{00000000-0005-0000-0000-000004130000}"/>
    <cellStyle name="Normal 2 2 2 39 2 4" xfId="11192" xr:uid="{00000000-0005-0000-0000-000005130000}"/>
    <cellStyle name="Normal 2 2 2 39 3" xfId="7475" xr:uid="{00000000-0005-0000-0000-000006130000}"/>
    <cellStyle name="Normal 2 2 2 39 3 2" xfId="9925" xr:uid="{00000000-0005-0000-0000-000007130000}"/>
    <cellStyle name="Normal 2 2 2 39 3 3" xfId="11548" xr:uid="{00000000-0005-0000-0000-000008130000}"/>
    <cellStyle name="Normal 2 2 2 39 4" xfId="8865" xr:uid="{00000000-0005-0000-0000-000009130000}"/>
    <cellStyle name="Normal 2 2 2 39 5" xfId="10873" xr:uid="{00000000-0005-0000-0000-00000A130000}"/>
    <cellStyle name="Normal 2 2 2 4" xfId="1120" xr:uid="{00000000-0005-0000-0000-00000B130000}"/>
    <cellStyle name="Normal 2 2 2 4 2" xfId="1121" xr:uid="{00000000-0005-0000-0000-00000C130000}"/>
    <cellStyle name="Normal 2 2 2 4 2 2" xfId="5795" xr:uid="{00000000-0005-0000-0000-00000D130000}"/>
    <cellStyle name="Normal 2 2 2 4 3" xfId="5796" xr:uid="{00000000-0005-0000-0000-00000E130000}"/>
    <cellStyle name="Normal 2 2 2 4_Sheet1" xfId="5797" xr:uid="{00000000-0005-0000-0000-00000F130000}"/>
    <cellStyle name="Normal 2 2 2 40" xfId="5342" xr:uid="{00000000-0005-0000-0000-000010130000}"/>
    <cellStyle name="Normal 2 2 2 40 2" xfId="7081" xr:uid="{00000000-0005-0000-0000-000011130000}"/>
    <cellStyle name="Normal 2 2 2 40 2 2" xfId="7793" xr:uid="{00000000-0005-0000-0000-000012130000}"/>
    <cellStyle name="Normal 2 2 2 40 2 2 2" xfId="10243" xr:uid="{00000000-0005-0000-0000-000013130000}"/>
    <cellStyle name="Normal 2 2 2 40 2 2 3" xfId="11866" xr:uid="{00000000-0005-0000-0000-000014130000}"/>
    <cellStyle name="Normal 2 2 2 40 2 3" xfId="9567" xr:uid="{00000000-0005-0000-0000-000015130000}"/>
    <cellStyle name="Normal 2 2 2 40 2 4" xfId="11239" xr:uid="{00000000-0005-0000-0000-000016130000}"/>
    <cellStyle name="Normal 2 2 2 40 3" xfId="7522" xr:uid="{00000000-0005-0000-0000-000017130000}"/>
    <cellStyle name="Normal 2 2 2 40 3 2" xfId="9972" xr:uid="{00000000-0005-0000-0000-000018130000}"/>
    <cellStyle name="Normal 2 2 2 40 3 3" xfId="11595" xr:uid="{00000000-0005-0000-0000-000019130000}"/>
    <cellStyle name="Normal 2 2 2 40 4" xfId="8912" xr:uid="{00000000-0005-0000-0000-00001A130000}"/>
    <cellStyle name="Normal 2 2 2 40 5" xfId="10920" xr:uid="{00000000-0005-0000-0000-00001B130000}"/>
    <cellStyle name="Normal 2 2 2 41" xfId="5374" xr:uid="{00000000-0005-0000-0000-00001C130000}"/>
    <cellStyle name="Normal 2 2 2 41 2" xfId="7112" xr:uid="{00000000-0005-0000-0000-00001D130000}"/>
    <cellStyle name="Normal 2 2 2 41 2 2" xfId="7824" xr:uid="{00000000-0005-0000-0000-00001E130000}"/>
    <cellStyle name="Normal 2 2 2 41 2 2 2" xfId="10274" xr:uid="{00000000-0005-0000-0000-00001F130000}"/>
    <cellStyle name="Normal 2 2 2 41 2 2 3" xfId="11897" xr:uid="{00000000-0005-0000-0000-000020130000}"/>
    <cellStyle name="Normal 2 2 2 41 2 3" xfId="9598" xr:uid="{00000000-0005-0000-0000-000021130000}"/>
    <cellStyle name="Normal 2 2 2 41 2 4" xfId="11270" xr:uid="{00000000-0005-0000-0000-000022130000}"/>
    <cellStyle name="Normal 2 2 2 41 3" xfId="7553" xr:uid="{00000000-0005-0000-0000-000023130000}"/>
    <cellStyle name="Normal 2 2 2 41 3 2" xfId="10003" xr:uid="{00000000-0005-0000-0000-000024130000}"/>
    <cellStyle name="Normal 2 2 2 41 3 3" xfId="11626" xr:uid="{00000000-0005-0000-0000-000025130000}"/>
    <cellStyle name="Normal 2 2 2 41 4" xfId="8943" xr:uid="{00000000-0005-0000-0000-000026130000}"/>
    <cellStyle name="Normal 2 2 2 41 5" xfId="10951" xr:uid="{00000000-0005-0000-0000-000027130000}"/>
    <cellStyle name="Normal 2 2 2 42" xfId="6535" xr:uid="{00000000-0005-0000-0000-000028130000}"/>
    <cellStyle name="Normal 2 2 2 42 2" xfId="7616" xr:uid="{00000000-0005-0000-0000-000029130000}"/>
    <cellStyle name="Normal 2 2 2 42 2 2" xfId="10066" xr:uid="{00000000-0005-0000-0000-00002A130000}"/>
    <cellStyle name="Normal 2 2 2 42 2 3" xfId="11689" xr:uid="{00000000-0005-0000-0000-00002B130000}"/>
    <cellStyle name="Normal 2 2 2 42 3" xfId="9230" xr:uid="{00000000-0005-0000-0000-00002C130000}"/>
    <cellStyle name="Normal 2 2 2 42 4" xfId="11021" xr:uid="{00000000-0005-0000-0000-00002D130000}"/>
    <cellStyle name="Normal 2 2 2 43" xfId="6695" xr:uid="{00000000-0005-0000-0000-00002E130000}"/>
    <cellStyle name="Normal 2 2 2 43 2" xfId="7639" xr:uid="{00000000-0005-0000-0000-00002F130000}"/>
    <cellStyle name="Normal 2 2 2 43 2 2" xfId="10089" xr:uid="{00000000-0005-0000-0000-000030130000}"/>
    <cellStyle name="Normal 2 2 2 43 2 3" xfId="11712" xr:uid="{00000000-0005-0000-0000-000031130000}"/>
    <cellStyle name="Normal 2 2 2 43 3" xfId="9295" xr:uid="{00000000-0005-0000-0000-000032130000}"/>
    <cellStyle name="Normal 2 2 2 43 4" xfId="11057" xr:uid="{00000000-0005-0000-0000-000033130000}"/>
    <cellStyle name="Normal 2 2 2 44" xfId="6358" xr:uid="{00000000-0005-0000-0000-000034130000}"/>
    <cellStyle name="Normal 2 2 2 45" xfId="6382" xr:uid="{00000000-0005-0000-0000-000035130000}"/>
    <cellStyle name="Normal 2 2 2 46" xfId="6921" xr:uid="{00000000-0005-0000-0000-000036130000}"/>
    <cellStyle name="Normal 2 2 2 47" xfId="7187" xr:uid="{00000000-0005-0000-0000-000037130000}"/>
    <cellStyle name="Normal 2 2 2 47 2" xfId="7878" xr:uid="{00000000-0005-0000-0000-000038130000}"/>
    <cellStyle name="Normal 2 2 2 47 2 2" xfId="10328" xr:uid="{00000000-0005-0000-0000-000039130000}"/>
    <cellStyle name="Normal 2 2 2 47 2 3" xfId="11951" xr:uid="{00000000-0005-0000-0000-00003A130000}"/>
    <cellStyle name="Normal 2 2 2 47 3" xfId="9667" xr:uid="{00000000-0005-0000-0000-00003B130000}"/>
    <cellStyle name="Normal 2 2 2 47 4" xfId="11325" xr:uid="{00000000-0005-0000-0000-00003C130000}"/>
    <cellStyle name="Normal 2 2 2 48" xfId="6420" xr:uid="{00000000-0005-0000-0000-00003D130000}"/>
    <cellStyle name="Normal 2 2 2 49" xfId="7224" xr:uid="{00000000-0005-0000-0000-00003E130000}"/>
    <cellStyle name="Normal 2 2 2 49 2" xfId="7882" xr:uid="{00000000-0005-0000-0000-00003F130000}"/>
    <cellStyle name="Normal 2 2 2 49 2 2" xfId="10332" xr:uid="{00000000-0005-0000-0000-000040130000}"/>
    <cellStyle name="Normal 2 2 2 49 2 3" xfId="11955" xr:uid="{00000000-0005-0000-0000-000041130000}"/>
    <cellStyle name="Normal 2 2 2 49 3" xfId="9694" xr:uid="{00000000-0005-0000-0000-000042130000}"/>
    <cellStyle name="Normal 2 2 2 49 4" xfId="11330" xr:uid="{00000000-0005-0000-0000-000043130000}"/>
    <cellStyle name="Normal 2 2 2 5" xfId="1122" xr:uid="{00000000-0005-0000-0000-000044130000}"/>
    <cellStyle name="Normal 2 2 2 5 2" xfId="1123" xr:uid="{00000000-0005-0000-0000-000045130000}"/>
    <cellStyle name="Normal 2 2 2 5 2 2" xfId="5798" xr:uid="{00000000-0005-0000-0000-000046130000}"/>
    <cellStyle name="Normal 2 2 2 5 3" xfId="5799" xr:uid="{00000000-0005-0000-0000-000047130000}"/>
    <cellStyle name="Normal 2 2 2 5_Sheet1" xfId="5800" xr:uid="{00000000-0005-0000-0000-000048130000}"/>
    <cellStyle name="Normal 2 2 2 50" xfId="7278" xr:uid="{00000000-0005-0000-0000-000049130000}"/>
    <cellStyle name="Normal 2 2 2 50 2" xfId="7923" xr:uid="{00000000-0005-0000-0000-00004A130000}"/>
    <cellStyle name="Normal 2 2 2 50 2 2" xfId="10373" xr:uid="{00000000-0005-0000-0000-00004B130000}"/>
    <cellStyle name="Normal 2 2 2 50 2 3" xfId="11996" xr:uid="{00000000-0005-0000-0000-00004C130000}"/>
    <cellStyle name="Normal 2 2 2 50 3" xfId="9742" xr:uid="{00000000-0005-0000-0000-00004D130000}"/>
    <cellStyle name="Normal 2 2 2 50 4" xfId="11371" xr:uid="{00000000-0005-0000-0000-00004E130000}"/>
    <cellStyle name="Normal 2 2 2 51" xfId="7338" xr:uid="{00000000-0005-0000-0000-00004F130000}"/>
    <cellStyle name="Normal 2 2 2 51 2" xfId="9794" xr:uid="{00000000-0005-0000-0000-000050130000}"/>
    <cellStyle name="Normal 2 2 2 51 3" xfId="11422" xr:uid="{00000000-0005-0000-0000-000051130000}"/>
    <cellStyle name="Normal 2 2 2 52" xfId="2751" xr:uid="{00000000-0005-0000-0000-000052130000}"/>
    <cellStyle name="Normal 2 2 2 52 2" xfId="8407" xr:uid="{00000000-0005-0000-0000-000053130000}"/>
    <cellStyle name="Normal 2 2 2 52 3" xfId="8739" xr:uid="{00000000-0005-0000-0000-000054130000}"/>
    <cellStyle name="Normal 2 2 2 52 4" xfId="10702" xr:uid="{00000000-0005-0000-0000-000055130000}"/>
    <cellStyle name="Normal 2 2 2 53" xfId="10541" xr:uid="{00000000-0005-0000-0000-000056130000}"/>
    <cellStyle name="Normal 2 2 2 54" xfId="9111" xr:uid="{00000000-0005-0000-0000-000057130000}"/>
    <cellStyle name="Normal 2 2 2 55" xfId="8144" xr:uid="{00000000-0005-0000-0000-000058130000}"/>
    <cellStyle name="Normal 2 2 2 56" xfId="10615" xr:uid="{00000000-0005-0000-0000-000059130000}"/>
    <cellStyle name="Normal 2 2 2 57" xfId="10564" xr:uid="{00000000-0005-0000-0000-00005A130000}"/>
    <cellStyle name="Normal 2 2 2 58" xfId="8037" xr:uid="{00000000-0005-0000-0000-00005B130000}"/>
    <cellStyle name="Normal 2 2 2 6" xfId="1124" xr:uid="{00000000-0005-0000-0000-00005C130000}"/>
    <cellStyle name="Normal 2 2 2 6 2" xfId="1125" xr:uid="{00000000-0005-0000-0000-00005D130000}"/>
    <cellStyle name="Normal 2 2 2 6 2 2" xfId="5801" xr:uid="{00000000-0005-0000-0000-00005E130000}"/>
    <cellStyle name="Normal 2 2 2 6 3" xfId="5802" xr:uid="{00000000-0005-0000-0000-00005F130000}"/>
    <cellStyle name="Normal 2 2 2 6_Sheet1" xfId="5803" xr:uid="{00000000-0005-0000-0000-000060130000}"/>
    <cellStyle name="Normal 2 2 2 7" xfId="1126" xr:uid="{00000000-0005-0000-0000-000061130000}"/>
    <cellStyle name="Normal 2 2 2 7 2" xfId="1127" xr:uid="{00000000-0005-0000-0000-000062130000}"/>
    <cellStyle name="Normal 2 2 2 7 2 2" xfId="5804" xr:uid="{00000000-0005-0000-0000-000063130000}"/>
    <cellStyle name="Normal 2 2 2 7 3" xfId="5805" xr:uid="{00000000-0005-0000-0000-000064130000}"/>
    <cellStyle name="Normal 2 2 2 7_Sheet1" xfId="5806" xr:uid="{00000000-0005-0000-0000-000065130000}"/>
    <cellStyle name="Normal 2 2 2 8" xfId="1128" xr:uid="{00000000-0005-0000-0000-000066130000}"/>
    <cellStyle name="Normal 2 2 2 8 2" xfId="1129" xr:uid="{00000000-0005-0000-0000-000067130000}"/>
    <cellStyle name="Normal 2 2 2 8 2 2" xfId="5807" xr:uid="{00000000-0005-0000-0000-000068130000}"/>
    <cellStyle name="Normal 2 2 2 8 3" xfId="5808" xr:uid="{00000000-0005-0000-0000-000069130000}"/>
    <cellStyle name="Normal 2 2 2 8_Sheet1" xfId="5809" xr:uid="{00000000-0005-0000-0000-00006A130000}"/>
    <cellStyle name="Normal 2 2 2 9" xfId="1130" xr:uid="{00000000-0005-0000-0000-00006B130000}"/>
    <cellStyle name="Normal 2 2 2 9 2" xfId="1131" xr:uid="{00000000-0005-0000-0000-00006C130000}"/>
    <cellStyle name="Normal 2 2 2 9 2 2" xfId="5810" xr:uid="{00000000-0005-0000-0000-00006D130000}"/>
    <cellStyle name="Normal 2 2 2 9 3" xfId="5811" xr:uid="{00000000-0005-0000-0000-00006E130000}"/>
    <cellStyle name="Normal 2 2 2 9_Sheet1" xfId="5812" xr:uid="{00000000-0005-0000-0000-00006F130000}"/>
    <cellStyle name="Normal 2 2 2_Average Energy Prices" xfId="4253" xr:uid="{00000000-0005-0000-0000-000070130000}"/>
    <cellStyle name="Normal 2 2 20" xfId="1132" xr:uid="{00000000-0005-0000-0000-000071130000}"/>
    <cellStyle name="Normal 2 2 21" xfId="1133" xr:uid="{00000000-0005-0000-0000-000072130000}"/>
    <cellStyle name="Normal 2 2 22" xfId="1134" xr:uid="{00000000-0005-0000-0000-000073130000}"/>
    <cellStyle name="Normal 2 2 23" xfId="1135" xr:uid="{00000000-0005-0000-0000-000074130000}"/>
    <cellStyle name="Normal 2 2 24" xfId="1136" xr:uid="{00000000-0005-0000-0000-000075130000}"/>
    <cellStyle name="Normal 2 2 25" xfId="1137" xr:uid="{00000000-0005-0000-0000-000076130000}"/>
    <cellStyle name="Normal 2 2 26" xfId="1138" xr:uid="{00000000-0005-0000-0000-000077130000}"/>
    <cellStyle name="Normal 2 2 27" xfId="1139" xr:uid="{00000000-0005-0000-0000-000078130000}"/>
    <cellStyle name="Normal 2 2 28" xfId="1140" xr:uid="{00000000-0005-0000-0000-000079130000}"/>
    <cellStyle name="Normal 2 2 29" xfId="1141" xr:uid="{00000000-0005-0000-0000-00007A130000}"/>
    <cellStyle name="Normal 2 2 3" xfId="1142" xr:uid="{00000000-0005-0000-0000-00007B130000}"/>
    <cellStyle name="Normal 2 2 3 2" xfId="1143" xr:uid="{00000000-0005-0000-0000-00007C130000}"/>
    <cellStyle name="Normal 2 2 3 2 2" xfId="5813" xr:uid="{00000000-0005-0000-0000-00007D130000}"/>
    <cellStyle name="Normal 2 2 3 3" xfId="3093" xr:uid="{00000000-0005-0000-0000-00007E130000}"/>
    <cellStyle name="Normal 2 2 3_Data Input" xfId="4389" xr:uid="{00000000-0005-0000-0000-00007F130000}"/>
    <cellStyle name="Normal 2 2 30" xfId="1144" xr:uid="{00000000-0005-0000-0000-000080130000}"/>
    <cellStyle name="Normal 2 2 31" xfId="1145" xr:uid="{00000000-0005-0000-0000-000081130000}"/>
    <cellStyle name="Normal 2 2 32" xfId="1146" xr:uid="{00000000-0005-0000-0000-000082130000}"/>
    <cellStyle name="Normal 2 2 32 2" xfId="3095" xr:uid="{00000000-0005-0000-0000-000083130000}"/>
    <cellStyle name="Normal 2 2 32 3" xfId="5209" xr:uid="{00000000-0005-0000-0000-000084130000}"/>
    <cellStyle name="Normal 2 2 32 3 2" xfId="5320" xr:uid="{00000000-0005-0000-0000-000085130000}"/>
    <cellStyle name="Normal 2 2 32 3 2 2" xfId="7059" xr:uid="{00000000-0005-0000-0000-000086130000}"/>
    <cellStyle name="Normal 2 2 32 3 2 2 2" xfId="7771" xr:uid="{00000000-0005-0000-0000-000087130000}"/>
    <cellStyle name="Normal 2 2 32 3 2 2 2 2" xfId="10221" xr:uid="{00000000-0005-0000-0000-000088130000}"/>
    <cellStyle name="Normal 2 2 32 3 2 2 2 3" xfId="11844" xr:uid="{00000000-0005-0000-0000-000089130000}"/>
    <cellStyle name="Normal 2 2 32 3 2 2 3" xfId="9545" xr:uid="{00000000-0005-0000-0000-00008A130000}"/>
    <cellStyle name="Normal 2 2 32 3 2 2 4" xfId="11217" xr:uid="{00000000-0005-0000-0000-00008B130000}"/>
    <cellStyle name="Normal 2 2 32 3 2 3" xfId="7500" xr:uid="{00000000-0005-0000-0000-00008C130000}"/>
    <cellStyle name="Normal 2 2 32 3 2 3 2" xfId="9950" xr:uid="{00000000-0005-0000-0000-00008D130000}"/>
    <cellStyle name="Normal 2 2 32 3 2 3 3" xfId="11573" xr:uid="{00000000-0005-0000-0000-00008E130000}"/>
    <cellStyle name="Normal 2 2 32 3 2 4" xfId="8890" xr:uid="{00000000-0005-0000-0000-00008F130000}"/>
    <cellStyle name="Normal 2 2 32 3 2 5" xfId="10898" xr:uid="{00000000-0005-0000-0000-000090130000}"/>
    <cellStyle name="Normal 2 2 32 3 3" xfId="5408" xr:uid="{00000000-0005-0000-0000-000091130000}"/>
    <cellStyle name="Normal 2 2 32 3 3 2" xfId="7146" xr:uid="{00000000-0005-0000-0000-000092130000}"/>
    <cellStyle name="Normal 2 2 32 3 3 2 2" xfId="7858" xr:uid="{00000000-0005-0000-0000-000093130000}"/>
    <cellStyle name="Normal 2 2 32 3 3 2 2 2" xfId="10308" xr:uid="{00000000-0005-0000-0000-000094130000}"/>
    <cellStyle name="Normal 2 2 32 3 3 2 2 3" xfId="11931" xr:uid="{00000000-0005-0000-0000-000095130000}"/>
    <cellStyle name="Normal 2 2 32 3 3 2 3" xfId="9632" xr:uid="{00000000-0005-0000-0000-000096130000}"/>
    <cellStyle name="Normal 2 2 32 3 3 2 4" xfId="11304" xr:uid="{00000000-0005-0000-0000-000097130000}"/>
    <cellStyle name="Normal 2 2 32 3 3 3" xfId="7587" xr:uid="{00000000-0005-0000-0000-000098130000}"/>
    <cellStyle name="Normal 2 2 32 3 3 3 2" xfId="10037" xr:uid="{00000000-0005-0000-0000-000099130000}"/>
    <cellStyle name="Normal 2 2 32 3 3 3 3" xfId="11660" xr:uid="{00000000-0005-0000-0000-00009A130000}"/>
    <cellStyle name="Normal 2 2 32 3 3 4" xfId="8977" xr:uid="{00000000-0005-0000-0000-00009B130000}"/>
    <cellStyle name="Normal 2 2 32 3 3 5" xfId="10985" xr:uid="{00000000-0005-0000-0000-00009C130000}"/>
    <cellStyle name="Normal 2 2 32 3 4" xfId="6963" xr:uid="{00000000-0005-0000-0000-00009D130000}"/>
    <cellStyle name="Normal 2 2 32 3 4 2" xfId="7683" xr:uid="{00000000-0005-0000-0000-00009E130000}"/>
    <cellStyle name="Normal 2 2 32 3 4 2 2" xfId="10133" xr:uid="{00000000-0005-0000-0000-00009F130000}"/>
    <cellStyle name="Normal 2 2 32 3 4 2 3" xfId="11756" xr:uid="{00000000-0005-0000-0000-0000A0130000}"/>
    <cellStyle name="Normal 2 2 32 3 4 3" xfId="9451" xr:uid="{00000000-0005-0000-0000-0000A1130000}"/>
    <cellStyle name="Normal 2 2 32 3 4 4" xfId="11129" xr:uid="{00000000-0005-0000-0000-0000A2130000}"/>
    <cellStyle name="Normal 2 2 32 3 5" xfId="7302" xr:uid="{00000000-0005-0000-0000-0000A3130000}"/>
    <cellStyle name="Normal 2 2 32 3 5 2" xfId="7947" xr:uid="{00000000-0005-0000-0000-0000A4130000}"/>
    <cellStyle name="Normal 2 2 32 3 5 2 2" xfId="10397" xr:uid="{00000000-0005-0000-0000-0000A5130000}"/>
    <cellStyle name="Normal 2 2 32 3 5 2 3" xfId="12020" xr:uid="{00000000-0005-0000-0000-0000A6130000}"/>
    <cellStyle name="Normal 2 2 32 3 5 3" xfId="9766" xr:uid="{00000000-0005-0000-0000-0000A7130000}"/>
    <cellStyle name="Normal 2 2 32 3 5 4" xfId="11395" xr:uid="{00000000-0005-0000-0000-0000A8130000}"/>
    <cellStyle name="Normal 2 2 32 3 6" xfId="7412" xr:uid="{00000000-0005-0000-0000-0000A9130000}"/>
    <cellStyle name="Normal 2 2 32 3 6 2" xfId="9862" xr:uid="{00000000-0005-0000-0000-0000AA130000}"/>
    <cellStyle name="Normal 2 2 32 3 6 3" xfId="11485" xr:uid="{00000000-0005-0000-0000-0000AB130000}"/>
    <cellStyle name="Normal 2 2 32 3 7" xfId="8799" xr:uid="{00000000-0005-0000-0000-0000AC130000}"/>
    <cellStyle name="Normal 2 2 32 3 8" xfId="10810" xr:uid="{00000000-0005-0000-0000-0000AD130000}"/>
    <cellStyle name="Normal 2 2 32 4" xfId="5273" xr:uid="{00000000-0005-0000-0000-0000AE130000}"/>
    <cellStyle name="Normal 2 2 32 4 2" xfId="7014" xr:uid="{00000000-0005-0000-0000-0000AF130000}"/>
    <cellStyle name="Normal 2 2 32 4 2 2" xfId="7727" xr:uid="{00000000-0005-0000-0000-0000B0130000}"/>
    <cellStyle name="Normal 2 2 32 4 2 2 2" xfId="10177" xr:uid="{00000000-0005-0000-0000-0000B1130000}"/>
    <cellStyle name="Normal 2 2 32 4 2 2 3" xfId="11800" xr:uid="{00000000-0005-0000-0000-0000B2130000}"/>
    <cellStyle name="Normal 2 2 32 4 2 3" xfId="9500" xr:uid="{00000000-0005-0000-0000-0000B3130000}"/>
    <cellStyle name="Normal 2 2 32 4 2 4" xfId="11173" xr:uid="{00000000-0005-0000-0000-0000B4130000}"/>
    <cellStyle name="Normal 2 2 32 4 3" xfId="7456" xr:uid="{00000000-0005-0000-0000-0000B5130000}"/>
    <cellStyle name="Normal 2 2 32 4 3 2" xfId="9906" xr:uid="{00000000-0005-0000-0000-0000B6130000}"/>
    <cellStyle name="Normal 2 2 32 4 3 3" xfId="11529" xr:uid="{00000000-0005-0000-0000-0000B7130000}"/>
    <cellStyle name="Normal 2 2 32 4 4" xfId="8845" xr:uid="{00000000-0005-0000-0000-0000B8130000}"/>
    <cellStyle name="Normal 2 2 32 4 5" xfId="10854" xr:uid="{00000000-0005-0000-0000-0000B9130000}"/>
    <cellStyle name="Normal 2 2 32 5" xfId="5366" xr:uid="{00000000-0005-0000-0000-0000BA130000}"/>
    <cellStyle name="Normal 2 2 32 5 2" xfId="7104" xr:uid="{00000000-0005-0000-0000-0000BB130000}"/>
    <cellStyle name="Normal 2 2 32 5 2 2" xfId="7816" xr:uid="{00000000-0005-0000-0000-0000BC130000}"/>
    <cellStyle name="Normal 2 2 32 5 2 2 2" xfId="10266" xr:uid="{00000000-0005-0000-0000-0000BD130000}"/>
    <cellStyle name="Normal 2 2 32 5 2 2 3" xfId="11889" xr:uid="{00000000-0005-0000-0000-0000BE130000}"/>
    <cellStyle name="Normal 2 2 32 5 2 3" xfId="9590" xr:uid="{00000000-0005-0000-0000-0000BF130000}"/>
    <cellStyle name="Normal 2 2 32 5 2 4" xfId="11262" xr:uid="{00000000-0005-0000-0000-0000C0130000}"/>
    <cellStyle name="Normal 2 2 32 5 3" xfId="7545" xr:uid="{00000000-0005-0000-0000-0000C1130000}"/>
    <cellStyle name="Normal 2 2 32 5 3 2" xfId="9995" xr:uid="{00000000-0005-0000-0000-0000C2130000}"/>
    <cellStyle name="Normal 2 2 32 5 3 3" xfId="11618" xr:uid="{00000000-0005-0000-0000-0000C3130000}"/>
    <cellStyle name="Normal 2 2 32 5 4" xfId="8935" xr:uid="{00000000-0005-0000-0000-0000C4130000}"/>
    <cellStyle name="Normal 2 2 32 5 5" xfId="10943" xr:uid="{00000000-0005-0000-0000-0000C5130000}"/>
    <cellStyle name="Normal 2 2 32 6" xfId="6661" xr:uid="{00000000-0005-0000-0000-0000C6130000}"/>
    <cellStyle name="Normal 2 2 32 6 2" xfId="7637" xr:uid="{00000000-0005-0000-0000-0000C7130000}"/>
    <cellStyle name="Normal 2 2 32 6 2 2" xfId="10087" xr:uid="{00000000-0005-0000-0000-0000C8130000}"/>
    <cellStyle name="Normal 2 2 32 6 2 3" xfId="11710" xr:uid="{00000000-0005-0000-0000-0000C9130000}"/>
    <cellStyle name="Normal 2 2 32 6 3" xfId="9287" xr:uid="{00000000-0005-0000-0000-0000CA130000}"/>
    <cellStyle name="Normal 2 2 32 6 4" xfId="11054" xr:uid="{00000000-0005-0000-0000-0000CB130000}"/>
    <cellStyle name="Normal 2 2 32 7" xfId="7249" xr:uid="{00000000-0005-0000-0000-0000CC130000}"/>
    <cellStyle name="Normal 2 2 32 7 2" xfId="7904" xr:uid="{00000000-0005-0000-0000-0000CD130000}"/>
    <cellStyle name="Normal 2 2 32 7 2 2" xfId="10354" xr:uid="{00000000-0005-0000-0000-0000CE130000}"/>
    <cellStyle name="Normal 2 2 32 7 2 3" xfId="11977" xr:uid="{00000000-0005-0000-0000-0000CF130000}"/>
    <cellStyle name="Normal 2 2 32 7 3" xfId="9718" xr:uid="{00000000-0005-0000-0000-0000D0130000}"/>
    <cellStyle name="Normal 2 2 32 7 4" xfId="11352" xr:uid="{00000000-0005-0000-0000-0000D1130000}"/>
    <cellStyle name="Normal 2 2 32 8" xfId="7367" xr:uid="{00000000-0005-0000-0000-0000D2130000}"/>
    <cellStyle name="Normal 2 2 32 8 2" xfId="9818" xr:uid="{00000000-0005-0000-0000-0000D3130000}"/>
    <cellStyle name="Normal 2 2 32 8 3" xfId="11444" xr:uid="{00000000-0005-0000-0000-0000D4130000}"/>
    <cellStyle name="Normal 2 2 32 9" xfId="3094" xr:uid="{00000000-0005-0000-0000-0000D5130000}"/>
    <cellStyle name="Normal 2 2 32 9 2" xfId="8477" xr:uid="{00000000-0005-0000-0000-0000D6130000}"/>
    <cellStyle name="Normal 2 2 32 9 3" xfId="10725" xr:uid="{00000000-0005-0000-0000-0000D7130000}"/>
    <cellStyle name="Normal 2 2 32_Average Energy Prices" xfId="4254" xr:uid="{00000000-0005-0000-0000-0000D8130000}"/>
    <cellStyle name="Normal 2 2 33" xfId="3096" xr:uid="{00000000-0005-0000-0000-0000D9130000}"/>
    <cellStyle name="Normal 2 2 34" xfId="5153" xr:uid="{00000000-0005-0000-0000-0000DA130000}"/>
    <cellStyle name="Normal 2 2 34 2" xfId="5296" xr:uid="{00000000-0005-0000-0000-0000DB130000}"/>
    <cellStyle name="Normal 2 2 34 2 2" xfId="7035" xr:uid="{00000000-0005-0000-0000-0000DC130000}"/>
    <cellStyle name="Normal 2 2 34 2 2 2" xfId="7747" xr:uid="{00000000-0005-0000-0000-0000DD130000}"/>
    <cellStyle name="Normal 2 2 34 2 2 2 2" xfId="10197" xr:uid="{00000000-0005-0000-0000-0000DE130000}"/>
    <cellStyle name="Normal 2 2 34 2 2 2 3" xfId="11820" xr:uid="{00000000-0005-0000-0000-0000DF130000}"/>
    <cellStyle name="Normal 2 2 34 2 2 3" xfId="9521" xr:uid="{00000000-0005-0000-0000-0000E0130000}"/>
    <cellStyle name="Normal 2 2 34 2 2 4" xfId="11193" xr:uid="{00000000-0005-0000-0000-0000E1130000}"/>
    <cellStyle name="Normal 2 2 34 2 3" xfId="7476" xr:uid="{00000000-0005-0000-0000-0000E2130000}"/>
    <cellStyle name="Normal 2 2 34 2 3 2" xfId="9926" xr:uid="{00000000-0005-0000-0000-0000E3130000}"/>
    <cellStyle name="Normal 2 2 34 2 3 3" xfId="11549" xr:uid="{00000000-0005-0000-0000-0000E4130000}"/>
    <cellStyle name="Normal 2 2 34 2 4" xfId="8866" xr:uid="{00000000-0005-0000-0000-0000E5130000}"/>
    <cellStyle name="Normal 2 2 34 2 5" xfId="10874" xr:uid="{00000000-0005-0000-0000-0000E6130000}"/>
    <cellStyle name="Normal 2 2 34 3" xfId="5384" xr:uid="{00000000-0005-0000-0000-0000E7130000}"/>
    <cellStyle name="Normal 2 2 34 3 2" xfId="7122" xr:uid="{00000000-0005-0000-0000-0000E8130000}"/>
    <cellStyle name="Normal 2 2 34 3 2 2" xfId="7834" xr:uid="{00000000-0005-0000-0000-0000E9130000}"/>
    <cellStyle name="Normal 2 2 34 3 2 2 2" xfId="10284" xr:uid="{00000000-0005-0000-0000-0000EA130000}"/>
    <cellStyle name="Normal 2 2 34 3 2 2 3" xfId="11907" xr:uid="{00000000-0005-0000-0000-0000EB130000}"/>
    <cellStyle name="Normal 2 2 34 3 2 3" xfId="9608" xr:uid="{00000000-0005-0000-0000-0000EC130000}"/>
    <cellStyle name="Normal 2 2 34 3 2 4" xfId="11280" xr:uid="{00000000-0005-0000-0000-0000ED130000}"/>
    <cellStyle name="Normal 2 2 34 3 3" xfId="7563" xr:uid="{00000000-0005-0000-0000-0000EE130000}"/>
    <cellStyle name="Normal 2 2 34 3 3 2" xfId="10013" xr:uid="{00000000-0005-0000-0000-0000EF130000}"/>
    <cellStyle name="Normal 2 2 34 3 3 3" xfId="11636" xr:uid="{00000000-0005-0000-0000-0000F0130000}"/>
    <cellStyle name="Normal 2 2 34 3 4" xfId="8953" xr:uid="{00000000-0005-0000-0000-0000F1130000}"/>
    <cellStyle name="Normal 2 2 34 3 5" xfId="10961" xr:uid="{00000000-0005-0000-0000-0000F2130000}"/>
    <cellStyle name="Normal 2 2 34 4" xfId="6934" xr:uid="{00000000-0005-0000-0000-0000F3130000}"/>
    <cellStyle name="Normal 2 2 34 4 2" xfId="7659" xr:uid="{00000000-0005-0000-0000-0000F4130000}"/>
    <cellStyle name="Normal 2 2 34 4 2 2" xfId="10109" xr:uid="{00000000-0005-0000-0000-0000F5130000}"/>
    <cellStyle name="Normal 2 2 34 4 2 3" xfId="11732" xr:uid="{00000000-0005-0000-0000-0000F6130000}"/>
    <cellStyle name="Normal 2 2 34 4 3" xfId="9422" xr:uid="{00000000-0005-0000-0000-0000F7130000}"/>
    <cellStyle name="Normal 2 2 34 4 4" xfId="11105" xr:uid="{00000000-0005-0000-0000-0000F8130000}"/>
    <cellStyle name="Normal 2 2 34 5" xfId="7277" xr:uid="{00000000-0005-0000-0000-0000F9130000}"/>
    <cellStyle name="Normal 2 2 34 5 2" xfId="7922" xr:uid="{00000000-0005-0000-0000-0000FA130000}"/>
    <cellStyle name="Normal 2 2 34 5 2 2" xfId="10372" xr:uid="{00000000-0005-0000-0000-0000FB130000}"/>
    <cellStyle name="Normal 2 2 34 5 2 3" xfId="11995" xr:uid="{00000000-0005-0000-0000-0000FC130000}"/>
    <cellStyle name="Normal 2 2 34 5 3" xfId="9741" xr:uid="{00000000-0005-0000-0000-0000FD130000}"/>
    <cellStyle name="Normal 2 2 34 5 4" xfId="11370" xr:uid="{00000000-0005-0000-0000-0000FE130000}"/>
    <cellStyle name="Normal 2 2 34 6" xfId="7388" xr:uid="{00000000-0005-0000-0000-0000FF130000}"/>
    <cellStyle name="Normal 2 2 34 6 2" xfId="9838" xr:uid="{00000000-0005-0000-0000-000000140000}"/>
    <cellStyle name="Normal 2 2 34 6 3" xfId="11461" xr:uid="{00000000-0005-0000-0000-000001140000}"/>
    <cellStyle name="Normal 2 2 34 7" xfId="8773" xr:uid="{00000000-0005-0000-0000-000002140000}"/>
    <cellStyle name="Normal 2 2 34 8" xfId="10785" xr:uid="{00000000-0005-0000-0000-000003140000}"/>
    <cellStyle name="Normal 2 2 35" xfId="5218" xr:uid="{00000000-0005-0000-0000-000004140000}"/>
    <cellStyle name="Normal 2 2 35 2" xfId="5324" xr:uid="{00000000-0005-0000-0000-000005140000}"/>
    <cellStyle name="Normal 2 2 35 2 2" xfId="7063" xr:uid="{00000000-0005-0000-0000-000006140000}"/>
    <cellStyle name="Normal 2 2 35 2 2 2" xfId="7775" xr:uid="{00000000-0005-0000-0000-000007140000}"/>
    <cellStyle name="Normal 2 2 35 2 2 2 2" xfId="10225" xr:uid="{00000000-0005-0000-0000-000008140000}"/>
    <cellStyle name="Normal 2 2 35 2 2 2 3" xfId="11848" xr:uid="{00000000-0005-0000-0000-000009140000}"/>
    <cellStyle name="Normal 2 2 35 2 2 3" xfId="9549" xr:uid="{00000000-0005-0000-0000-00000A140000}"/>
    <cellStyle name="Normal 2 2 35 2 2 4" xfId="11221" xr:uid="{00000000-0005-0000-0000-00000B140000}"/>
    <cellStyle name="Normal 2 2 35 2 3" xfId="7504" xr:uid="{00000000-0005-0000-0000-00000C140000}"/>
    <cellStyle name="Normal 2 2 35 2 3 2" xfId="9954" xr:uid="{00000000-0005-0000-0000-00000D140000}"/>
    <cellStyle name="Normal 2 2 35 2 3 3" xfId="11577" xr:uid="{00000000-0005-0000-0000-00000E140000}"/>
    <cellStyle name="Normal 2 2 35 2 4" xfId="8894" xr:uid="{00000000-0005-0000-0000-00000F140000}"/>
    <cellStyle name="Normal 2 2 35 2 5" xfId="10902" xr:uid="{00000000-0005-0000-0000-000010140000}"/>
    <cellStyle name="Normal 2 2 35 3" xfId="5412" xr:uid="{00000000-0005-0000-0000-000011140000}"/>
    <cellStyle name="Normal 2 2 35 3 2" xfId="7150" xr:uid="{00000000-0005-0000-0000-000012140000}"/>
    <cellStyle name="Normal 2 2 35 3 2 2" xfId="7862" xr:uid="{00000000-0005-0000-0000-000013140000}"/>
    <cellStyle name="Normal 2 2 35 3 2 2 2" xfId="10312" xr:uid="{00000000-0005-0000-0000-000014140000}"/>
    <cellStyle name="Normal 2 2 35 3 2 2 3" xfId="11935" xr:uid="{00000000-0005-0000-0000-000015140000}"/>
    <cellStyle name="Normal 2 2 35 3 2 3" xfId="9636" xr:uid="{00000000-0005-0000-0000-000016140000}"/>
    <cellStyle name="Normal 2 2 35 3 2 4" xfId="11308" xr:uid="{00000000-0005-0000-0000-000017140000}"/>
    <cellStyle name="Normal 2 2 35 3 3" xfId="7591" xr:uid="{00000000-0005-0000-0000-000018140000}"/>
    <cellStyle name="Normal 2 2 35 3 3 2" xfId="10041" xr:uid="{00000000-0005-0000-0000-000019140000}"/>
    <cellStyle name="Normal 2 2 35 3 3 3" xfId="11664" xr:uid="{00000000-0005-0000-0000-00001A140000}"/>
    <cellStyle name="Normal 2 2 35 3 4" xfId="8981" xr:uid="{00000000-0005-0000-0000-00001B140000}"/>
    <cellStyle name="Normal 2 2 35 3 5" xfId="10989" xr:uid="{00000000-0005-0000-0000-00001C140000}"/>
    <cellStyle name="Normal 2 2 35 4" xfId="6969" xr:uid="{00000000-0005-0000-0000-00001D140000}"/>
    <cellStyle name="Normal 2 2 35 4 2" xfId="7687" xr:uid="{00000000-0005-0000-0000-00001E140000}"/>
    <cellStyle name="Normal 2 2 35 4 2 2" xfId="10137" xr:uid="{00000000-0005-0000-0000-00001F140000}"/>
    <cellStyle name="Normal 2 2 35 4 2 3" xfId="11760" xr:uid="{00000000-0005-0000-0000-000020140000}"/>
    <cellStyle name="Normal 2 2 35 4 3" xfId="9457" xr:uid="{00000000-0005-0000-0000-000021140000}"/>
    <cellStyle name="Normal 2 2 35 4 4" xfId="11133" xr:uid="{00000000-0005-0000-0000-000022140000}"/>
    <cellStyle name="Normal 2 2 35 5" xfId="7306" xr:uid="{00000000-0005-0000-0000-000023140000}"/>
    <cellStyle name="Normal 2 2 35 5 2" xfId="7951" xr:uid="{00000000-0005-0000-0000-000024140000}"/>
    <cellStyle name="Normal 2 2 35 5 2 2" xfId="10401" xr:uid="{00000000-0005-0000-0000-000025140000}"/>
    <cellStyle name="Normal 2 2 35 5 2 3" xfId="12024" xr:uid="{00000000-0005-0000-0000-000026140000}"/>
    <cellStyle name="Normal 2 2 35 5 3" xfId="9770" xr:uid="{00000000-0005-0000-0000-000027140000}"/>
    <cellStyle name="Normal 2 2 35 5 4" xfId="11399" xr:uid="{00000000-0005-0000-0000-000028140000}"/>
    <cellStyle name="Normal 2 2 35 6" xfId="7416" xr:uid="{00000000-0005-0000-0000-000029140000}"/>
    <cellStyle name="Normal 2 2 35 6 2" xfId="9866" xr:uid="{00000000-0005-0000-0000-00002A140000}"/>
    <cellStyle name="Normal 2 2 35 6 3" xfId="11489" xr:uid="{00000000-0005-0000-0000-00002B140000}"/>
    <cellStyle name="Normal 2 2 35 7" xfId="8804" xr:uid="{00000000-0005-0000-0000-00002C140000}"/>
    <cellStyle name="Normal 2 2 35 8" xfId="10814" xr:uid="{00000000-0005-0000-0000-00002D140000}"/>
    <cellStyle name="Normal 2 2 36" xfId="5239" xr:uid="{00000000-0005-0000-0000-00002E140000}"/>
    <cellStyle name="Normal 2 2 36 2" xfId="6987" xr:uid="{00000000-0005-0000-0000-00002F140000}"/>
    <cellStyle name="Normal 2 2 36 2 2" xfId="7703" xr:uid="{00000000-0005-0000-0000-000030140000}"/>
    <cellStyle name="Normal 2 2 36 2 2 2" xfId="10153" xr:uid="{00000000-0005-0000-0000-000031140000}"/>
    <cellStyle name="Normal 2 2 36 2 2 3" xfId="11776" xr:uid="{00000000-0005-0000-0000-000032140000}"/>
    <cellStyle name="Normal 2 2 36 2 3" xfId="9473" xr:uid="{00000000-0005-0000-0000-000033140000}"/>
    <cellStyle name="Normal 2 2 36 2 4" xfId="11149" xr:uid="{00000000-0005-0000-0000-000034140000}"/>
    <cellStyle name="Normal 2 2 36 3" xfId="7432" xr:uid="{00000000-0005-0000-0000-000035140000}"/>
    <cellStyle name="Normal 2 2 36 3 2" xfId="9882" xr:uid="{00000000-0005-0000-0000-000036140000}"/>
    <cellStyle name="Normal 2 2 36 3 3" xfId="11505" xr:uid="{00000000-0005-0000-0000-000037140000}"/>
    <cellStyle name="Normal 2 2 36 4" xfId="8821" xr:uid="{00000000-0005-0000-0000-000038140000}"/>
    <cellStyle name="Normal 2 2 36 5" xfId="10830" xr:uid="{00000000-0005-0000-0000-000039140000}"/>
    <cellStyle name="Normal 2 2 37" xfId="5278" xr:uid="{00000000-0005-0000-0000-00003A140000}"/>
    <cellStyle name="Normal 2 2 37 2" xfId="7019" xr:uid="{00000000-0005-0000-0000-00003B140000}"/>
    <cellStyle name="Normal 2 2 37 2 2" xfId="7732" xr:uid="{00000000-0005-0000-0000-00003C140000}"/>
    <cellStyle name="Normal 2 2 37 2 2 2" xfId="10182" xr:uid="{00000000-0005-0000-0000-00003D140000}"/>
    <cellStyle name="Normal 2 2 37 2 2 3" xfId="11805" xr:uid="{00000000-0005-0000-0000-00003E140000}"/>
    <cellStyle name="Normal 2 2 37 2 3" xfId="9505" xr:uid="{00000000-0005-0000-0000-00003F140000}"/>
    <cellStyle name="Normal 2 2 37 2 4" xfId="11178" xr:uid="{00000000-0005-0000-0000-000040140000}"/>
    <cellStyle name="Normal 2 2 37 3" xfId="7461" xr:uid="{00000000-0005-0000-0000-000041140000}"/>
    <cellStyle name="Normal 2 2 37 3 2" xfId="9911" xr:uid="{00000000-0005-0000-0000-000042140000}"/>
    <cellStyle name="Normal 2 2 37 3 3" xfId="11534" xr:uid="{00000000-0005-0000-0000-000043140000}"/>
    <cellStyle name="Normal 2 2 37 4" xfId="8850" xr:uid="{00000000-0005-0000-0000-000044140000}"/>
    <cellStyle name="Normal 2 2 37 5" xfId="10859" xr:uid="{00000000-0005-0000-0000-000045140000}"/>
    <cellStyle name="Normal 2 2 38" xfId="5340" xr:uid="{00000000-0005-0000-0000-000046140000}"/>
    <cellStyle name="Normal 2 2 38 2" xfId="7079" xr:uid="{00000000-0005-0000-0000-000047140000}"/>
    <cellStyle name="Normal 2 2 38 2 2" xfId="7791" xr:uid="{00000000-0005-0000-0000-000048140000}"/>
    <cellStyle name="Normal 2 2 38 2 2 2" xfId="10241" xr:uid="{00000000-0005-0000-0000-000049140000}"/>
    <cellStyle name="Normal 2 2 38 2 2 3" xfId="11864" xr:uid="{00000000-0005-0000-0000-00004A140000}"/>
    <cellStyle name="Normal 2 2 38 2 3" xfId="9565" xr:uid="{00000000-0005-0000-0000-00004B140000}"/>
    <cellStyle name="Normal 2 2 38 2 4" xfId="11237" xr:uid="{00000000-0005-0000-0000-00004C140000}"/>
    <cellStyle name="Normal 2 2 38 3" xfId="7520" xr:uid="{00000000-0005-0000-0000-00004D140000}"/>
    <cellStyle name="Normal 2 2 38 3 2" xfId="9970" xr:uid="{00000000-0005-0000-0000-00004E140000}"/>
    <cellStyle name="Normal 2 2 38 3 3" xfId="11593" xr:uid="{00000000-0005-0000-0000-00004F140000}"/>
    <cellStyle name="Normal 2 2 38 4" xfId="8910" xr:uid="{00000000-0005-0000-0000-000050140000}"/>
    <cellStyle name="Normal 2 2 38 5" xfId="10918" xr:uid="{00000000-0005-0000-0000-000051140000}"/>
    <cellStyle name="Normal 2 2 39" xfId="5345" xr:uid="{00000000-0005-0000-0000-000052140000}"/>
    <cellStyle name="Normal 2 2 39 2" xfId="7083" xr:uid="{00000000-0005-0000-0000-000053140000}"/>
    <cellStyle name="Normal 2 2 39 2 2" xfId="7795" xr:uid="{00000000-0005-0000-0000-000054140000}"/>
    <cellStyle name="Normal 2 2 39 2 2 2" xfId="10245" xr:uid="{00000000-0005-0000-0000-000055140000}"/>
    <cellStyle name="Normal 2 2 39 2 2 3" xfId="11868" xr:uid="{00000000-0005-0000-0000-000056140000}"/>
    <cellStyle name="Normal 2 2 39 2 3" xfId="9569" xr:uid="{00000000-0005-0000-0000-000057140000}"/>
    <cellStyle name="Normal 2 2 39 2 4" xfId="11241" xr:uid="{00000000-0005-0000-0000-000058140000}"/>
    <cellStyle name="Normal 2 2 39 3" xfId="7524" xr:uid="{00000000-0005-0000-0000-000059140000}"/>
    <cellStyle name="Normal 2 2 39 3 2" xfId="9974" xr:uid="{00000000-0005-0000-0000-00005A140000}"/>
    <cellStyle name="Normal 2 2 39 3 3" xfId="11597" xr:uid="{00000000-0005-0000-0000-00005B140000}"/>
    <cellStyle name="Normal 2 2 39 4" xfId="8914" xr:uid="{00000000-0005-0000-0000-00005C140000}"/>
    <cellStyle name="Normal 2 2 39 5" xfId="10922" xr:uid="{00000000-0005-0000-0000-00005D140000}"/>
    <cellStyle name="Normal 2 2 4" xfId="1147" xr:uid="{00000000-0005-0000-0000-00005E140000}"/>
    <cellStyle name="Normal 2 2 4 10" xfId="2810" xr:uid="{00000000-0005-0000-0000-00005F140000}"/>
    <cellStyle name="Normal 2 2 4 10 2" xfId="8415" xr:uid="{00000000-0005-0000-0000-000060140000}"/>
    <cellStyle name="Normal 2 2 4 10 3" xfId="10705" xr:uid="{00000000-0005-0000-0000-000061140000}"/>
    <cellStyle name="Normal 2 2 4 2" xfId="1148" xr:uid="{00000000-0005-0000-0000-000062140000}"/>
    <cellStyle name="Normal 2 2 4 2 2" xfId="3098" xr:uid="{00000000-0005-0000-0000-000063140000}"/>
    <cellStyle name="Normal 2 2 4 2 3" xfId="5196" xr:uid="{00000000-0005-0000-0000-000064140000}"/>
    <cellStyle name="Normal 2 2 4 2 3 2" xfId="5308" xr:uid="{00000000-0005-0000-0000-000065140000}"/>
    <cellStyle name="Normal 2 2 4 2 3 2 2" xfId="7047" xr:uid="{00000000-0005-0000-0000-000066140000}"/>
    <cellStyle name="Normal 2 2 4 2 3 2 2 2" xfId="7759" xr:uid="{00000000-0005-0000-0000-000067140000}"/>
    <cellStyle name="Normal 2 2 4 2 3 2 2 2 2" xfId="10209" xr:uid="{00000000-0005-0000-0000-000068140000}"/>
    <cellStyle name="Normal 2 2 4 2 3 2 2 2 3" xfId="11832" xr:uid="{00000000-0005-0000-0000-000069140000}"/>
    <cellStyle name="Normal 2 2 4 2 3 2 2 3" xfId="9533" xr:uid="{00000000-0005-0000-0000-00006A140000}"/>
    <cellStyle name="Normal 2 2 4 2 3 2 2 4" xfId="11205" xr:uid="{00000000-0005-0000-0000-00006B140000}"/>
    <cellStyle name="Normal 2 2 4 2 3 2 3" xfId="7488" xr:uid="{00000000-0005-0000-0000-00006C140000}"/>
    <cellStyle name="Normal 2 2 4 2 3 2 3 2" xfId="9938" xr:uid="{00000000-0005-0000-0000-00006D140000}"/>
    <cellStyle name="Normal 2 2 4 2 3 2 3 3" xfId="11561" xr:uid="{00000000-0005-0000-0000-00006E140000}"/>
    <cellStyle name="Normal 2 2 4 2 3 2 4" xfId="8878" xr:uid="{00000000-0005-0000-0000-00006F140000}"/>
    <cellStyle name="Normal 2 2 4 2 3 2 5" xfId="10886" xr:uid="{00000000-0005-0000-0000-000070140000}"/>
    <cellStyle name="Normal 2 2 4 2 3 3" xfId="5396" xr:uid="{00000000-0005-0000-0000-000071140000}"/>
    <cellStyle name="Normal 2 2 4 2 3 3 2" xfId="7134" xr:uid="{00000000-0005-0000-0000-000072140000}"/>
    <cellStyle name="Normal 2 2 4 2 3 3 2 2" xfId="7846" xr:uid="{00000000-0005-0000-0000-000073140000}"/>
    <cellStyle name="Normal 2 2 4 2 3 3 2 2 2" xfId="10296" xr:uid="{00000000-0005-0000-0000-000074140000}"/>
    <cellStyle name="Normal 2 2 4 2 3 3 2 2 3" xfId="11919" xr:uid="{00000000-0005-0000-0000-000075140000}"/>
    <cellStyle name="Normal 2 2 4 2 3 3 2 3" xfId="9620" xr:uid="{00000000-0005-0000-0000-000076140000}"/>
    <cellStyle name="Normal 2 2 4 2 3 3 2 4" xfId="11292" xr:uid="{00000000-0005-0000-0000-000077140000}"/>
    <cellStyle name="Normal 2 2 4 2 3 3 3" xfId="7575" xr:uid="{00000000-0005-0000-0000-000078140000}"/>
    <cellStyle name="Normal 2 2 4 2 3 3 3 2" xfId="10025" xr:uid="{00000000-0005-0000-0000-000079140000}"/>
    <cellStyle name="Normal 2 2 4 2 3 3 3 3" xfId="11648" xr:uid="{00000000-0005-0000-0000-00007A140000}"/>
    <cellStyle name="Normal 2 2 4 2 3 3 4" xfId="8965" xr:uid="{00000000-0005-0000-0000-00007B140000}"/>
    <cellStyle name="Normal 2 2 4 2 3 3 5" xfId="10973" xr:uid="{00000000-0005-0000-0000-00007C140000}"/>
    <cellStyle name="Normal 2 2 4 2 3 4" xfId="6951" xr:uid="{00000000-0005-0000-0000-00007D140000}"/>
    <cellStyle name="Normal 2 2 4 2 3 4 2" xfId="7671" xr:uid="{00000000-0005-0000-0000-00007E140000}"/>
    <cellStyle name="Normal 2 2 4 2 3 4 2 2" xfId="10121" xr:uid="{00000000-0005-0000-0000-00007F140000}"/>
    <cellStyle name="Normal 2 2 4 2 3 4 2 3" xfId="11744" xr:uid="{00000000-0005-0000-0000-000080140000}"/>
    <cellStyle name="Normal 2 2 4 2 3 4 3" xfId="9439" xr:uid="{00000000-0005-0000-0000-000081140000}"/>
    <cellStyle name="Normal 2 2 4 2 3 4 4" xfId="11117" xr:uid="{00000000-0005-0000-0000-000082140000}"/>
    <cellStyle name="Normal 2 2 4 2 3 5" xfId="7290" xr:uid="{00000000-0005-0000-0000-000083140000}"/>
    <cellStyle name="Normal 2 2 4 2 3 5 2" xfId="7935" xr:uid="{00000000-0005-0000-0000-000084140000}"/>
    <cellStyle name="Normal 2 2 4 2 3 5 2 2" xfId="10385" xr:uid="{00000000-0005-0000-0000-000085140000}"/>
    <cellStyle name="Normal 2 2 4 2 3 5 2 3" xfId="12008" xr:uid="{00000000-0005-0000-0000-000086140000}"/>
    <cellStyle name="Normal 2 2 4 2 3 5 3" xfId="9754" xr:uid="{00000000-0005-0000-0000-000087140000}"/>
    <cellStyle name="Normal 2 2 4 2 3 5 4" xfId="11383" xr:uid="{00000000-0005-0000-0000-000088140000}"/>
    <cellStyle name="Normal 2 2 4 2 3 6" xfId="7400" xr:uid="{00000000-0005-0000-0000-000089140000}"/>
    <cellStyle name="Normal 2 2 4 2 3 6 2" xfId="9850" xr:uid="{00000000-0005-0000-0000-00008A140000}"/>
    <cellStyle name="Normal 2 2 4 2 3 6 3" xfId="11473" xr:uid="{00000000-0005-0000-0000-00008B140000}"/>
    <cellStyle name="Normal 2 2 4 2 3 7" xfId="8787" xr:uid="{00000000-0005-0000-0000-00008C140000}"/>
    <cellStyle name="Normal 2 2 4 2 3 8" xfId="10798" xr:uid="{00000000-0005-0000-0000-00008D140000}"/>
    <cellStyle name="Normal 2 2 4 2 4" xfId="5261" xr:uid="{00000000-0005-0000-0000-00008E140000}"/>
    <cellStyle name="Normal 2 2 4 2 4 2" xfId="7002" xr:uid="{00000000-0005-0000-0000-00008F140000}"/>
    <cellStyle name="Normal 2 2 4 2 4 2 2" xfId="7715" xr:uid="{00000000-0005-0000-0000-000090140000}"/>
    <cellStyle name="Normal 2 2 4 2 4 2 2 2" xfId="10165" xr:uid="{00000000-0005-0000-0000-000091140000}"/>
    <cellStyle name="Normal 2 2 4 2 4 2 2 3" xfId="11788" xr:uid="{00000000-0005-0000-0000-000092140000}"/>
    <cellStyle name="Normal 2 2 4 2 4 2 3" xfId="9488" xr:uid="{00000000-0005-0000-0000-000093140000}"/>
    <cellStyle name="Normal 2 2 4 2 4 2 4" xfId="11161" xr:uid="{00000000-0005-0000-0000-000094140000}"/>
    <cellStyle name="Normal 2 2 4 2 4 3" xfId="7444" xr:uid="{00000000-0005-0000-0000-000095140000}"/>
    <cellStyle name="Normal 2 2 4 2 4 3 2" xfId="9894" xr:uid="{00000000-0005-0000-0000-000096140000}"/>
    <cellStyle name="Normal 2 2 4 2 4 3 3" xfId="11517" xr:uid="{00000000-0005-0000-0000-000097140000}"/>
    <cellStyle name="Normal 2 2 4 2 4 4" xfId="8833" xr:uid="{00000000-0005-0000-0000-000098140000}"/>
    <cellStyle name="Normal 2 2 4 2 4 5" xfId="10842" xr:uid="{00000000-0005-0000-0000-000099140000}"/>
    <cellStyle name="Normal 2 2 4 2 5" xfId="5354" xr:uid="{00000000-0005-0000-0000-00009A140000}"/>
    <cellStyle name="Normal 2 2 4 2 5 2" xfId="7092" xr:uid="{00000000-0005-0000-0000-00009B140000}"/>
    <cellStyle name="Normal 2 2 4 2 5 2 2" xfId="7804" xr:uid="{00000000-0005-0000-0000-00009C140000}"/>
    <cellStyle name="Normal 2 2 4 2 5 2 2 2" xfId="10254" xr:uid="{00000000-0005-0000-0000-00009D140000}"/>
    <cellStyle name="Normal 2 2 4 2 5 2 2 3" xfId="11877" xr:uid="{00000000-0005-0000-0000-00009E140000}"/>
    <cellStyle name="Normal 2 2 4 2 5 2 3" xfId="9578" xr:uid="{00000000-0005-0000-0000-00009F140000}"/>
    <cellStyle name="Normal 2 2 4 2 5 2 4" xfId="11250" xr:uid="{00000000-0005-0000-0000-0000A0140000}"/>
    <cellStyle name="Normal 2 2 4 2 5 3" xfId="7533" xr:uid="{00000000-0005-0000-0000-0000A1140000}"/>
    <cellStyle name="Normal 2 2 4 2 5 3 2" xfId="9983" xr:uid="{00000000-0005-0000-0000-0000A2140000}"/>
    <cellStyle name="Normal 2 2 4 2 5 3 3" xfId="11606" xr:uid="{00000000-0005-0000-0000-0000A3140000}"/>
    <cellStyle name="Normal 2 2 4 2 5 4" xfId="8923" xr:uid="{00000000-0005-0000-0000-0000A4140000}"/>
    <cellStyle name="Normal 2 2 4 2 5 5" xfId="10931" xr:uid="{00000000-0005-0000-0000-0000A5140000}"/>
    <cellStyle name="Normal 2 2 4 2 6" xfId="6579" xr:uid="{00000000-0005-0000-0000-0000A6140000}"/>
    <cellStyle name="Normal 2 2 4 2 6 2" xfId="7625" xr:uid="{00000000-0005-0000-0000-0000A7140000}"/>
    <cellStyle name="Normal 2 2 4 2 6 2 2" xfId="10075" xr:uid="{00000000-0005-0000-0000-0000A8140000}"/>
    <cellStyle name="Normal 2 2 4 2 6 2 3" xfId="11698" xr:uid="{00000000-0005-0000-0000-0000A9140000}"/>
    <cellStyle name="Normal 2 2 4 2 6 3" xfId="9255" xr:uid="{00000000-0005-0000-0000-0000AA140000}"/>
    <cellStyle name="Normal 2 2 4 2 6 4" xfId="11037" xr:uid="{00000000-0005-0000-0000-0000AB140000}"/>
    <cellStyle name="Normal 2 2 4 2 7" xfId="7235" xr:uid="{00000000-0005-0000-0000-0000AC140000}"/>
    <cellStyle name="Normal 2 2 4 2 7 2" xfId="7892" xr:uid="{00000000-0005-0000-0000-0000AD140000}"/>
    <cellStyle name="Normal 2 2 4 2 7 2 2" xfId="10342" xr:uid="{00000000-0005-0000-0000-0000AE140000}"/>
    <cellStyle name="Normal 2 2 4 2 7 2 3" xfId="11965" xr:uid="{00000000-0005-0000-0000-0000AF140000}"/>
    <cellStyle name="Normal 2 2 4 2 7 3" xfId="9704" xr:uid="{00000000-0005-0000-0000-0000B0140000}"/>
    <cellStyle name="Normal 2 2 4 2 7 4" xfId="11340" xr:uid="{00000000-0005-0000-0000-0000B1140000}"/>
    <cellStyle name="Normal 2 2 4 2 8" xfId="7348" xr:uid="{00000000-0005-0000-0000-0000B2140000}"/>
    <cellStyle name="Normal 2 2 4 2 8 2" xfId="9804" xr:uid="{00000000-0005-0000-0000-0000B3140000}"/>
    <cellStyle name="Normal 2 2 4 2 8 3" xfId="11432" xr:uid="{00000000-0005-0000-0000-0000B4140000}"/>
    <cellStyle name="Normal 2 2 4 2 9" xfId="2840" xr:uid="{00000000-0005-0000-0000-0000B5140000}"/>
    <cellStyle name="Normal 2 2 4 2 9 2" xfId="8424" xr:uid="{00000000-0005-0000-0000-0000B6140000}"/>
    <cellStyle name="Normal 2 2 4 2 9 3" xfId="10713" xr:uid="{00000000-0005-0000-0000-0000B7140000}"/>
    <cellStyle name="Normal 2 2 4 2_Average Energy Prices" xfId="4255" xr:uid="{00000000-0005-0000-0000-0000B8140000}"/>
    <cellStyle name="Normal 2 2 4 3" xfId="3097" xr:uid="{00000000-0005-0000-0000-0000B9140000}"/>
    <cellStyle name="Normal 2 2 4 4" xfId="5187" xr:uid="{00000000-0005-0000-0000-0000BA140000}"/>
    <cellStyle name="Normal 2 2 4 4 2" xfId="5300" xr:uid="{00000000-0005-0000-0000-0000BB140000}"/>
    <cellStyle name="Normal 2 2 4 4 2 2" xfId="7039" xr:uid="{00000000-0005-0000-0000-0000BC140000}"/>
    <cellStyle name="Normal 2 2 4 4 2 2 2" xfId="7751" xr:uid="{00000000-0005-0000-0000-0000BD140000}"/>
    <cellStyle name="Normal 2 2 4 4 2 2 2 2" xfId="10201" xr:uid="{00000000-0005-0000-0000-0000BE140000}"/>
    <cellStyle name="Normal 2 2 4 4 2 2 2 3" xfId="11824" xr:uid="{00000000-0005-0000-0000-0000BF140000}"/>
    <cellStyle name="Normal 2 2 4 4 2 2 3" xfId="9525" xr:uid="{00000000-0005-0000-0000-0000C0140000}"/>
    <cellStyle name="Normal 2 2 4 4 2 2 4" xfId="11197" xr:uid="{00000000-0005-0000-0000-0000C1140000}"/>
    <cellStyle name="Normal 2 2 4 4 2 3" xfId="7480" xr:uid="{00000000-0005-0000-0000-0000C2140000}"/>
    <cellStyle name="Normal 2 2 4 4 2 3 2" xfId="9930" xr:uid="{00000000-0005-0000-0000-0000C3140000}"/>
    <cellStyle name="Normal 2 2 4 4 2 3 3" xfId="11553" xr:uid="{00000000-0005-0000-0000-0000C4140000}"/>
    <cellStyle name="Normal 2 2 4 4 2 4" xfId="8870" xr:uid="{00000000-0005-0000-0000-0000C5140000}"/>
    <cellStyle name="Normal 2 2 4 4 2 5" xfId="10878" xr:uid="{00000000-0005-0000-0000-0000C6140000}"/>
    <cellStyle name="Normal 2 2 4 4 3" xfId="5388" xr:uid="{00000000-0005-0000-0000-0000C7140000}"/>
    <cellStyle name="Normal 2 2 4 4 3 2" xfId="7126" xr:uid="{00000000-0005-0000-0000-0000C8140000}"/>
    <cellStyle name="Normal 2 2 4 4 3 2 2" xfId="7838" xr:uid="{00000000-0005-0000-0000-0000C9140000}"/>
    <cellStyle name="Normal 2 2 4 4 3 2 2 2" xfId="10288" xr:uid="{00000000-0005-0000-0000-0000CA140000}"/>
    <cellStyle name="Normal 2 2 4 4 3 2 2 3" xfId="11911" xr:uid="{00000000-0005-0000-0000-0000CB140000}"/>
    <cellStyle name="Normal 2 2 4 4 3 2 3" xfId="9612" xr:uid="{00000000-0005-0000-0000-0000CC140000}"/>
    <cellStyle name="Normal 2 2 4 4 3 2 4" xfId="11284" xr:uid="{00000000-0005-0000-0000-0000CD140000}"/>
    <cellStyle name="Normal 2 2 4 4 3 3" xfId="7567" xr:uid="{00000000-0005-0000-0000-0000CE140000}"/>
    <cellStyle name="Normal 2 2 4 4 3 3 2" xfId="10017" xr:uid="{00000000-0005-0000-0000-0000CF140000}"/>
    <cellStyle name="Normal 2 2 4 4 3 3 3" xfId="11640" xr:uid="{00000000-0005-0000-0000-0000D0140000}"/>
    <cellStyle name="Normal 2 2 4 4 3 4" xfId="8957" xr:uid="{00000000-0005-0000-0000-0000D1140000}"/>
    <cellStyle name="Normal 2 2 4 4 3 5" xfId="10965" xr:uid="{00000000-0005-0000-0000-0000D2140000}"/>
    <cellStyle name="Normal 2 2 4 4 4" xfId="6943" xr:uid="{00000000-0005-0000-0000-0000D3140000}"/>
    <cellStyle name="Normal 2 2 4 4 4 2" xfId="7663" xr:uid="{00000000-0005-0000-0000-0000D4140000}"/>
    <cellStyle name="Normal 2 2 4 4 4 2 2" xfId="10113" xr:uid="{00000000-0005-0000-0000-0000D5140000}"/>
    <cellStyle name="Normal 2 2 4 4 4 2 3" xfId="11736" xr:uid="{00000000-0005-0000-0000-0000D6140000}"/>
    <cellStyle name="Normal 2 2 4 4 4 3" xfId="9431" xr:uid="{00000000-0005-0000-0000-0000D7140000}"/>
    <cellStyle name="Normal 2 2 4 4 4 4" xfId="11109" xr:uid="{00000000-0005-0000-0000-0000D8140000}"/>
    <cellStyle name="Normal 2 2 4 4 5" xfId="7282" xr:uid="{00000000-0005-0000-0000-0000D9140000}"/>
    <cellStyle name="Normal 2 2 4 4 5 2" xfId="7927" xr:uid="{00000000-0005-0000-0000-0000DA140000}"/>
    <cellStyle name="Normal 2 2 4 4 5 2 2" xfId="10377" xr:uid="{00000000-0005-0000-0000-0000DB140000}"/>
    <cellStyle name="Normal 2 2 4 4 5 2 3" xfId="12000" xr:uid="{00000000-0005-0000-0000-0000DC140000}"/>
    <cellStyle name="Normal 2 2 4 4 5 3" xfId="9746" xr:uid="{00000000-0005-0000-0000-0000DD140000}"/>
    <cellStyle name="Normal 2 2 4 4 5 4" xfId="11375" xr:uid="{00000000-0005-0000-0000-0000DE140000}"/>
    <cellStyle name="Normal 2 2 4 4 6" xfId="7392" xr:uid="{00000000-0005-0000-0000-0000DF140000}"/>
    <cellStyle name="Normal 2 2 4 4 6 2" xfId="9842" xr:uid="{00000000-0005-0000-0000-0000E0140000}"/>
    <cellStyle name="Normal 2 2 4 4 6 3" xfId="11465" xr:uid="{00000000-0005-0000-0000-0000E1140000}"/>
    <cellStyle name="Normal 2 2 4 4 7" xfId="8779" xr:uid="{00000000-0005-0000-0000-0000E2140000}"/>
    <cellStyle name="Normal 2 2 4 4 8" xfId="10790" xr:uid="{00000000-0005-0000-0000-0000E3140000}"/>
    <cellStyle name="Normal 2 2 4 5" xfId="5253" xr:uid="{00000000-0005-0000-0000-0000E4140000}"/>
    <cellStyle name="Normal 2 2 4 5 2" xfId="6994" xr:uid="{00000000-0005-0000-0000-0000E5140000}"/>
    <cellStyle name="Normal 2 2 4 5 2 2" xfId="7707" xr:uid="{00000000-0005-0000-0000-0000E6140000}"/>
    <cellStyle name="Normal 2 2 4 5 2 2 2" xfId="10157" xr:uid="{00000000-0005-0000-0000-0000E7140000}"/>
    <cellStyle name="Normal 2 2 4 5 2 2 3" xfId="11780" xr:uid="{00000000-0005-0000-0000-0000E8140000}"/>
    <cellStyle name="Normal 2 2 4 5 2 3" xfId="9480" xr:uid="{00000000-0005-0000-0000-0000E9140000}"/>
    <cellStyle name="Normal 2 2 4 5 2 4" xfId="11153" xr:uid="{00000000-0005-0000-0000-0000EA140000}"/>
    <cellStyle name="Normal 2 2 4 5 3" xfId="7436" xr:uid="{00000000-0005-0000-0000-0000EB140000}"/>
    <cellStyle name="Normal 2 2 4 5 3 2" xfId="9886" xr:uid="{00000000-0005-0000-0000-0000EC140000}"/>
    <cellStyle name="Normal 2 2 4 5 3 3" xfId="11509" xr:uid="{00000000-0005-0000-0000-0000ED140000}"/>
    <cellStyle name="Normal 2 2 4 5 4" xfId="8825" xr:uid="{00000000-0005-0000-0000-0000EE140000}"/>
    <cellStyle name="Normal 2 2 4 5 5" xfId="10834" xr:uid="{00000000-0005-0000-0000-0000EF140000}"/>
    <cellStyle name="Normal 2 2 4 6" xfId="5346" xr:uid="{00000000-0005-0000-0000-0000F0140000}"/>
    <cellStyle name="Normal 2 2 4 6 2" xfId="7084" xr:uid="{00000000-0005-0000-0000-0000F1140000}"/>
    <cellStyle name="Normal 2 2 4 6 2 2" xfId="7796" xr:uid="{00000000-0005-0000-0000-0000F2140000}"/>
    <cellStyle name="Normal 2 2 4 6 2 2 2" xfId="10246" xr:uid="{00000000-0005-0000-0000-0000F3140000}"/>
    <cellStyle name="Normal 2 2 4 6 2 2 3" xfId="11869" xr:uid="{00000000-0005-0000-0000-0000F4140000}"/>
    <cellStyle name="Normal 2 2 4 6 2 3" xfId="9570" xr:uid="{00000000-0005-0000-0000-0000F5140000}"/>
    <cellStyle name="Normal 2 2 4 6 2 4" xfId="11242" xr:uid="{00000000-0005-0000-0000-0000F6140000}"/>
    <cellStyle name="Normal 2 2 4 6 3" xfId="7525" xr:uid="{00000000-0005-0000-0000-0000F7140000}"/>
    <cellStyle name="Normal 2 2 4 6 3 2" xfId="9975" xr:uid="{00000000-0005-0000-0000-0000F8140000}"/>
    <cellStyle name="Normal 2 2 4 6 3 3" xfId="11598" xr:uid="{00000000-0005-0000-0000-0000F9140000}"/>
    <cellStyle name="Normal 2 2 4 6 4" xfId="8915" xr:uid="{00000000-0005-0000-0000-0000FA140000}"/>
    <cellStyle name="Normal 2 2 4 6 5" xfId="10923" xr:uid="{00000000-0005-0000-0000-0000FB140000}"/>
    <cellStyle name="Normal 2 2 4 7" xfId="6572" xr:uid="{00000000-0005-0000-0000-0000FC140000}"/>
    <cellStyle name="Normal 2 2 4 7 2" xfId="7618" xr:uid="{00000000-0005-0000-0000-0000FD140000}"/>
    <cellStyle name="Normal 2 2 4 7 2 2" xfId="10068" xr:uid="{00000000-0005-0000-0000-0000FE140000}"/>
    <cellStyle name="Normal 2 2 4 7 2 3" xfId="11691" xr:uid="{00000000-0005-0000-0000-0000FF140000}"/>
    <cellStyle name="Normal 2 2 4 7 3" xfId="9248" xr:uid="{00000000-0005-0000-0000-000000150000}"/>
    <cellStyle name="Normal 2 2 4 7 4" xfId="11030" xr:uid="{00000000-0005-0000-0000-000001150000}"/>
    <cellStyle name="Normal 2 2 4 8" xfId="7227" xr:uid="{00000000-0005-0000-0000-000002150000}"/>
    <cellStyle name="Normal 2 2 4 8 2" xfId="7884" xr:uid="{00000000-0005-0000-0000-000003150000}"/>
    <cellStyle name="Normal 2 2 4 8 2 2" xfId="10334" xr:uid="{00000000-0005-0000-0000-000004150000}"/>
    <cellStyle name="Normal 2 2 4 8 2 3" xfId="11957" xr:uid="{00000000-0005-0000-0000-000005150000}"/>
    <cellStyle name="Normal 2 2 4 8 3" xfId="9696" xr:uid="{00000000-0005-0000-0000-000006150000}"/>
    <cellStyle name="Normal 2 2 4 8 4" xfId="11332" xr:uid="{00000000-0005-0000-0000-000007150000}"/>
    <cellStyle name="Normal 2 2 4 9" xfId="7340" xr:uid="{00000000-0005-0000-0000-000008150000}"/>
    <cellStyle name="Normal 2 2 4 9 2" xfId="9796" xr:uid="{00000000-0005-0000-0000-000009150000}"/>
    <cellStyle name="Normal 2 2 4 9 3" xfId="11424" xr:uid="{00000000-0005-0000-0000-00000A150000}"/>
    <cellStyle name="Normal 2 2 4_Average Energy Prices" xfId="4256" xr:uid="{00000000-0005-0000-0000-00000B150000}"/>
    <cellStyle name="Normal 2 2 40" xfId="6495" xr:uid="{00000000-0005-0000-0000-00000C150000}"/>
    <cellStyle name="Normal 2 2 40 2" xfId="7614" xr:uid="{00000000-0005-0000-0000-00000D150000}"/>
    <cellStyle name="Normal 2 2 40 2 2" xfId="10064" xr:uid="{00000000-0005-0000-0000-00000E150000}"/>
    <cellStyle name="Normal 2 2 40 2 3" xfId="11687" xr:uid="{00000000-0005-0000-0000-00000F150000}"/>
    <cellStyle name="Normal 2 2 40 3" xfId="9222" xr:uid="{00000000-0005-0000-0000-000010150000}"/>
    <cellStyle name="Normal 2 2 40 4" xfId="11019" xr:uid="{00000000-0005-0000-0000-000011150000}"/>
    <cellStyle name="Normal 2 2 41" xfId="6569" xr:uid="{00000000-0005-0000-0000-000012150000}"/>
    <cellStyle name="Normal 2 2 41 2" xfId="7617" xr:uid="{00000000-0005-0000-0000-000013150000}"/>
    <cellStyle name="Normal 2 2 41 2 2" xfId="10067" xr:uid="{00000000-0005-0000-0000-000014150000}"/>
    <cellStyle name="Normal 2 2 41 2 3" xfId="11690" xr:uid="{00000000-0005-0000-0000-000015150000}"/>
    <cellStyle name="Normal 2 2 41 3" xfId="9247" xr:uid="{00000000-0005-0000-0000-000016150000}"/>
    <cellStyle name="Normal 2 2 41 4" xfId="11029" xr:uid="{00000000-0005-0000-0000-000017150000}"/>
    <cellStyle name="Normal 2 2 42" xfId="7209" xr:uid="{00000000-0005-0000-0000-000018150000}"/>
    <cellStyle name="Normal 2 2 42 2" xfId="7879" xr:uid="{00000000-0005-0000-0000-000019150000}"/>
    <cellStyle name="Normal 2 2 42 2 2" xfId="10329" xr:uid="{00000000-0005-0000-0000-00001A150000}"/>
    <cellStyle name="Normal 2 2 42 2 3" xfId="11952" xr:uid="{00000000-0005-0000-0000-00001B150000}"/>
    <cellStyle name="Normal 2 2 42 3" xfId="9685" xr:uid="{00000000-0005-0000-0000-00001C150000}"/>
    <cellStyle name="Normal 2 2 42 4" xfId="11326" xr:uid="{00000000-0005-0000-0000-00001D150000}"/>
    <cellStyle name="Normal 2 2 43" xfId="7215" xr:uid="{00000000-0005-0000-0000-00001E150000}"/>
    <cellStyle name="Normal 2 2 43 2" xfId="7880" xr:uid="{00000000-0005-0000-0000-00001F150000}"/>
    <cellStyle name="Normal 2 2 43 2 2" xfId="10330" xr:uid="{00000000-0005-0000-0000-000020150000}"/>
    <cellStyle name="Normal 2 2 43 2 3" xfId="11953" xr:uid="{00000000-0005-0000-0000-000021150000}"/>
    <cellStyle name="Normal 2 2 43 3" xfId="9691" xr:uid="{00000000-0005-0000-0000-000022150000}"/>
    <cellStyle name="Normal 2 2 43 4" xfId="11327" xr:uid="{00000000-0005-0000-0000-000023150000}"/>
    <cellStyle name="Normal 2 2 44" xfId="7275" xr:uid="{00000000-0005-0000-0000-000024150000}"/>
    <cellStyle name="Normal 2 2 44 2" xfId="7921" xr:uid="{00000000-0005-0000-0000-000025150000}"/>
    <cellStyle name="Normal 2 2 44 2 2" xfId="10371" xr:uid="{00000000-0005-0000-0000-000026150000}"/>
    <cellStyle name="Normal 2 2 44 2 3" xfId="11994" xr:uid="{00000000-0005-0000-0000-000027150000}"/>
    <cellStyle name="Normal 2 2 44 3" xfId="9739" xr:uid="{00000000-0005-0000-0000-000028150000}"/>
    <cellStyle name="Normal 2 2 44 4" xfId="11369" xr:uid="{00000000-0005-0000-0000-000029150000}"/>
    <cellStyle name="Normal 2 2 45" xfId="7329" xr:uid="{00000000-0005-0000-0000-00002A150000}"/>
    <cellStyle name="Normal 2 2 45 2" xfId="9791" xr:uid="{00000000-0005-0000-0000-00002B150000}"/>
    <cellStyle name="Normal 2 2 45 3" xfId="11420" xr:uid="{00000000-0005-0000-0000-00002C150000}"/>
    <cellStyle name="Normal 2 2 46" xfId="2711" xr:uid="{00000000-0005-0000-0000-00002D150000}"/>
    <cellStyle name="Normal 2 2 46 2" xfId="8401" xr:uid="{00000000-0005-0000-0000-00002E150000}"/>
    <cellStyle name="Normal 2 2 46 3" xfId="10700" xr:uid="{00000000-0005-0000-0000-00002F150000}"/>
    <cellStyle name="Normal 2 2 47" xfId="10526" xr:uid="{00000000-0005-0000-0000-000030150000}"/>
    <cellStyle name="Normal 2 2 48" xfId="8679" xr:uid="{00000000-0005-0000-0000-000031150000}"/>
    <cellStyle name="Normal 2 2 49" xfId="8684" xr:uid="{00000000-0005-0000-0000-000032150000}"/>
    <cellStyle name="Normal 2 2 5" xfId="1149" xr:uid="{00000000-0005-0000-0000-000033150000}"/>
    <cellStyle name="Normal 2 2 5 2" xfId="3099" xr:uid="{00000000-0005-0000-0000-000034150000}"/>
    <cellStyle name="Normal 2 2 5 3" xfId="5192" xr:uid="{00000000-0005-0000-0000-000035150000}"/>
    <cellStyle name="Normal 2 2 5 3 2" xfId="5304" xr:uid="{00000000-0005-0000-0000-000036150000}"/>
    <cellStyle name="Normal 2 2 5 3 2 2" xfId="7043" xr:uid="{00000000-0005-0000-0000-000037150000}"/>
    <cellStyle name="Normal 2 2 5 3 2 2 2" xfId="7755" xr:uid="{00000000-0005-0000-0000-000038150000}"/>
    <cellStyle name="Normal 2 2 5 3 2 2 2 2" xfId="10205" xr:uid="{00000000-0005-0000-0000-000039150000}"/>
    <cellStyle name="Normal 2 2 5 3 2 2 2 3" xfId="11828" xr:uid="{00000000-0005-0000-0000-00003A150000}"/>
    <cellStyle name="Normal 2 2 5 3 2 2 3" xfId="9529" xr:uid="{00000000-0005-0000-0000-00003B150000}"/>
    <cellStyle name="Normal 2 2 5 3 2 2 4" xfId="11201" xr:uid="{00000000-0005-0000-0000-00003C150000}"/>
    <cellStyle name="Normal 2 2 5 3 2 3" xfId="7484" xr:uid="{00000000-0005-0000-0000-00003D150000}"/>
    <cellStyle name="Normal 2 2 5 3 2 3 2" xfId="9934" xr:uid="{00000000-0005-0000-0000-00003E150000}"/>
    <cellStyle name="Normal 2 2 5 3 2 3 3" xfId="11557" xr:uid="{00000000-0005-0000-0000-00003F150000}"/>
    <cellStyle name="Normal 2 2 5 3 2 4" xfId="8874" xr:uid="{00000000-0005-0000-0000-000040150000}"/>
    <cellStyle name="Normal 2 2 5 3 2 5" xfId="10882" xr:uid="{00000000-0005-0000-0000-000041150000}"/>
    <cellStyle name="Normal 2 2 5 3 3" xfId="5392" xr:uid="{00000000-0005-0000-0000-000042150000}"/>
    <cellStyle name="Normal 2 2 5 3 3 2" xfId="7130" xr:uid="{00000000-0005-0000-0000-000043150000}"/>
    <cellStyle name="Normal 2 2 5 3 3 2 2" xfId="7842" xr:uid="{00000000-0005-0000-0000-000044150000}"/>
    <cellStyle name="Normal 2 2 5 3 3 2 2 2" xfId="10292" xr:uid="{00000000-0005-0000-0000-000045150000}"/>
    <cellStyle name="Normal 2 2 5 3 3 2 2 3" xfId="11915" xr:uid="{00000000-0005-0000-0000-000046150000}"/>
    <cellStyle name="Normal 2 2 5 3 3 2 3" xfId="9616" xr:uid="{00000000-0005-0000-0000-000047150000}"/>
    <cellStyle name="Normal 2 2 5 3 3 2 4" xfId="11288" xr:uid="{00000000-0005-0000-0000-000048150000}"/>
    <cellStyle name="Normal 2 2 5 3 3 3" xfId="7571" xr:uid="{00000000-0005-0000-0000-000049150000}"/>
    <cellStyle name="Normal 2 2 5 3 3 3 2" xfId="10021" xr:uid="{00000000-0005-0000-0000-00004A150000}"/>
    <cellStyle name="Normal 2 2 5 3 3 3 3" xfId="11644" xr:uid="{00000000-0005-0000-0000-00004B150000}"/>
    <cellStyle name="Normal 2 2 5 3 3 4" xfId="8961" xr:uid="{00000000-0005-0000-0000-00004C150000}"/>
    <cellStyle name="Normal 2 2 5 3 3 5" xfId="10969" xr:uid="{00000000-0005-0000-0000-00004D150000}"/>
    <cellStyle name="Normal 2 2 5 3 4" xfId="6947" xr:uid="{00000000-0005-0000-0000-00004E150000}"/>
    <cellStyle name="Normal 2 2 5 3 4 2" xfId="7667" xr:uid="{00000000-0005-0000-0000-00004F150000}"/>
    <cellStyle name="Normal 2 2 5 3 4 2 2" xfId="10117" xr:uid="{00000000-0005-0000-0000-000050150000}"/>
    <cellStyle name="Normal 2 2 5 3 4 2 3" xfId="11740" xr:uid="{00000000-0005-0000-0000-000051150000}"/>
    <cellStyle name="Normal 2 2 5 3 4 3" xfId="9435" xr:uid="{00000000-0005-0000-0000-000052150000}"/>
    <cellStyle name="Normal 2 2 5 3 4 4" xfId="11113" xr:uid="{00000000-0005-0000-0000-000053150000}"/>
    <cellStyle name="Normal 2 2 5 3 5" xfId="7286" xr:uid="{00000000-0005-0000-0000-000054150000}"/>
    <cellStyle name="Normal 2 2 5 3 5 2" xfId="7931" xr:uid="{00000000-0005-0000-0000-000055150000}"/>
    <cellStyle name="Normal 2 2 5 3 5 2 2" xfId="10381" xr:uid="{00000000-0005-0000-0000-000056150000}"/>
    <cellStyle name="Normal 2 2 5 3 5 2 3" xfId="12004" xr:uid="{00000000-0005-0000-0000-000057150000}"/>
    <cellStyle name="Normal 2 2 5 3 5 3" xfId="9750" xr:uid="{00000000-0005-0000-0000-000058150000}"/>
    <cellStyle name="Normal 2 2 5 3 5 4" xfId="11379" xr:uid="{00000000-0005-0000-0000-000059150000}"/>
    <cellStyle name="Normal 2 2 5 3 6" xfId="7396" xr:uid="{00000000-0005-0000-0000-00005A150000}"/>
    <cellStyle name="Normal 2 2 5 3 6 2" xfId="9846" xr:uid="{00000000-0005-0000-0000-00005B150000}"/>
    <cellStyle name="Normal 2 2 5 3 6 3" xfId="11469" xr:uid="{00000000-0005-0000-0000-00005C150000}"/>
    <cellStyle name="Normal 2 2 5 3 7" xfId="8783" xr:uid="{00000000-0005-0000-0000-00005D150000}"/>
    <cellStyle name="Normal 2 2 5 3 8" xfId="10794" xr:uid="{00000000-0005-0000-0000-00005E150000}"/>
    <cellStyle name="Normal 2 2 5 4" xfId="5257" xr:uid="{00000000-0005-0000-0000-00005F150000}"/>
    <cellStyle name="Normal 2 2 5 4 2" xfId="6998" xr:uid="{00000000-0005-0000-0000-000060150000}"/>
    <cellStyle name="Normal 2 2 5 4 2 2" xfId="7711" xr:uid="{00000000-0005-0000-0000-000061150000}"/>
    <cellStyle name="Normal 2 2 5 4 2 2 2" xfId="10161" xr:uid="{00000000-0005-0000-0000-000062150000}"/>
    <cellStyle name="Normal 2 2 5 4 2 2 3" xfId="11784" xr:uid="{00000000-0005-0000-0000-000063150000}"/>
    <cellStyle name="Normal 2 2 5 4 2 3" xfId="9484" xr:uid="{00000000-0005-0000-0000-000064150000}"/>
    <cellStyle name="Normal 2 2 5 4 2 4" xfId="11157" xr:uid="{00000000-0005-0000-0000-000065150000}"/>
    <cellStyle name="Normal 2 2 5 4 3" xfId="7440" xr:uid="{00000000-0005-0000-0000-000066150000}"/>
    <cellStyle name="Normal 2 2 5 4 3 2" xfId="9890" xr:uid="{00000000-0005-0000-0000-000067150000}"/>
    <cellStyle name="Normal 2 2 5 4 3 3" xfId="11513" xr:uid="{00000000-0005-0000-0000-000068150000}"/>
    <cellStyle name="Normal 2 2 5 4 4" xfId="8829" xr:uid="{00000000-0005-0000-0000-000069150000}"/>
    <cellStyle name="Normal 2 2 5 4 5" xfId="10838" xr:uid="{00000000-0005-0000-0000-00006A150000}"/>
    <cellStyle name="Normal 2 2 5 5" xfId="5350" xr:uid="{00000000-0005-0000-0000-00006B150000}"/>
    <cellStyle name="Normal 2 2 5 5 2" xfId="7088" xr:uid="{00000000-0005-0000-0000-00006C150000}"/>
    <cellStyle name="Normal 2 2 5 5 2 2" xfId="7800" xr:uid="{00000000-0005-0000-0000-00006D150000}"/>
    <cellStyle name="Normal 2 2 5 5 2 2 2" xfId="10250" xr:uid="{00000000-0005-0000-0000-00006E150000}"/>
    <cellStyle name="Normal 2 2 5 5 2 2 3" xfId="11873" xr:uid="{00000000-0005-0000-0000-00006F150000}"/>
    <cellStyle name="Normal 2 2 5 5 2 3" xfId="9574" xr:uid="{00000000-0005-0000-0000-000070150000}"/>
    <cellStyle name="Normal 2 2 5 5 2 4" xfId="11246" xr:uid="{00000000-0005-0000-0000-000071150000}"/>
    <cellStyle name="Normal 2 2 5 5 3" xfId="7529" xr:uid="{00000000-0005-0000-0000-000072150000}"/>
    <cellStyle name="Normal 2 2 5 5 3 2" xfId="9979" xr:uid="{00000000-0005-0000-0000-000073150000}"/>
    <cellStyle name="Normal 2 2 5 5 3 3" xfId="11602" xr:uid="{00000000-0005-0000-0000-000074150000}"/>
    <cellStyle name="Normal 2 2 5 5 4" xfId="8919" xr:uid="{00000000-0005-0000-0000-000075150000}"/>
    <cellStyle name="Normal 2 2 5 5 5" xfId="10927" xr:uid="{00000000-0005-0000-0000-000076150000}"/>
    <cellStyle name="Normal 2 2 5 6" xfId="6575" xr:uid="{00000000-0005-0000-0000-000077150000}"/>
    <cellStyle name="Normal 2 2 5 6 2" xfId="7621" xr:uid="{00000000-0005-0000-0000-000078150000}"/>
    <cellStyle name="Normal 2 2 5 6 2 2" xfId="10071" xr:uid="{00000000-0005-0000-0000-000079150000}"/>
    <cellStyle name="Normal 2 2 5 6 2 3" xfId="11694" xr:uid="{00000000-0005-0000-0000-00007A150000}"/>
    <cellStyle name="Normal 2 2 5 6 3" xfId="9251" xr:uid="{00000000-0005-0000-0000-00007B150000}"/>
    <cellStyle name="Normal 2 2 5 6 4" xfId="11033" xr:uid="{00000000-0005-0000-0000-00007C150000}"/>
    <cellStyle name="Normal 2 2 5 7" xfId="7231" xr:uid="{00000000-0005-0000-0000-00007D150000}"/>
    <cellStyle name="Normal 2 2 5 7 2" xfId="7888" xr:uid="{00000000-0005-0000-0000-00007E150000}"/>
    <cellStyle name="Normal 2 2 5 7 2 2" xfId="10338" xr:uid="{00000000-0005-0000-0000-00007F150000}"/>
    <cellStyle name="Normal 2 2 5 7 2 3" xfId="11961" xr:uid="{00000000-0005-0000-0000-000080150000}"/>
    <cellStyle name="Normal 2 2 5 7 3" xfId="9700" xr:uid="{00000000-0005-0000-0000-000081150000}"/>
    <cellStyle name="Normal 2 2 5 7 4" xfId="11336" xr:uid="{00000000-0005-0000-0000-000082150000}"/>
    <cellStyle name="Normal 2 2 5 8" xfId="7344" xr:uid="{00000000-0005-0000-0000-000083150000}"/>
    <cellStyle name="Normal 2 2 5 8 2" xfId="9800" xr:uid="{00000000-0005-0000-0000-000084150000}"/>
    <cellStyle name="Normal 2 2 5 8 3" xfId="11428" xr:uid="{00000000-0005-0000-0000-000085150000}"/>
    <cellStyle name="Normal 2 2 5 9" xfId="2829" xr:uid="{00000000-0005-0000-0000-000086150000}"/>
    <cellStyle name="Normal 2 2 5 9 2" xfId="8419" xr:uid="{00000000-0005-0000-0000-000087150000}"/>
    <cellStyle name="Normal 2 2 5 9 3" xfId="10709" xr:uid="{00000000-0005-0000-0000-000088150000}"/>
    <cellStyle name="Normal 2 2 5_Average Energy Prices" xfId="4257" xr:uid="{00000000-0005-0000-0000-000089150000}"/>
    <cellStyle name="Normal 2 2 50" xfId="8323" xr:uid="{00000000-0005-0000-0000-00008A150000}"/>
    <cellStyle name="Normal 2 2 51" xfId="8272" xr:uid="{00000000-0005-0000-0000-00008B150000}"/>
    <cellStyle name="Normal 2 2 6" xfId="1150" xr:uid="{00000000-0005-0000-0000-00008C150000}"/>
    <cellStyle name="Normal 2 2 7" xfId="1151" xr:uid="{00000000-0005-0000-0000-00008D150000}"/>
    <cellStyle name="Normal 2 2 8" xfId="1152" xr:uid="{00000000-0005-0000-0000-00008E150000}"/>
    <cellStyle name="Normal 2 2 9" xfId="1153" xr:uid="{00000000-0005-0000-0000-00008F150000}"/>
    <cellStyle name="Normal 2 2_Average Energy Prices" xfId="4258" xr:uid="{00000000-0005-0000-0000-000090150000}"/>
    <cellStyle name="Normal 2 20" xfId="1154" xr:uid="{00000000-0005-0000-0000-000091150000}"/>
    <cellStyle name="Normal 2 20 2" xfId="1155" xr:uid="{00000000-0005-0000-0000-000092150000}"/>
    <cellStyle name="Normal 2 20 2 2" xfId="5814" xr:uid="{00000000-0005-0000-0000-000093150000}"/>
    <cellStyle name="Normal 2 20 3" xfId="3100" xr:uid="{00000000-0005-0000-0000-000094150000}"/>
    <cellStyle name="Normal 2 20_Data Input" xfId="4390" xr:uid="{00000000-0005-0000-0000-000095150000}"/>
    <cellStyle name="Normal 2 21" xfId="1156" xr:uid="{00000000-0005-0000-0000-000096150000}"/>
    <cellStyle name="Normal 2 21 2" xfId="1157" xr:uid="{00000000-0005-0000-0000-000097150000}"/>
    <cellStyle name="Normal 2 21 2 2" xfId="5815" xr:uid="{00000000-0005-0000-0000-000098150000}"/>
    <cellStyle name="Normal 2 21 3" xfId="3101" xr:uid="{00000000-0005-0000-0000-000099150000}"/>
    <cellStyle name="Normal 2 21_Data Input" xfId="4391" xr:uid="{00000000-0005-0000-0000-00009A150000}"/>
    <cellStyle name="Normal 2 22" xfId="1158" xr:uid="{00000000-0005-0000-0000-00009B150000}"/>
    <cellStyle name="Normal 2 22 2" xfId="1159" xr:uid="{00000000-0005-0000-0000-00009C150000}"/>
    <cellStyle name="Normal 2 22 2 2" xfId="1160" xr:uid="{00000000-0005-0000-0000-00009D150000}"/>
    <cellStyle name="Normal 2 22 2 2 2" xfId="6663" xr:uid="{00000000-0005-0000-0000-00009E150000}"/>
    <cellStyle name="Normal 2 22 2 3" xfId="6362" xr:uid="{00000000-0005-0000-0000-00009F150000}"/>
    <cellStyle name="Normal 2 22 2_Output(m)" xfId="5816" xr:uid="{00000000-0005-0000-0000-0000A0150000}"/>
    <cellStyle name="Normal 2 22 3" xfId="3102" xr:uid="{00000000-0005-0000-0000-0000A1150000}"/>
    <cellStyle name="Normal 2 22 3 2" xfId="6662" xr:uid="{00000000-0005-0000-0000-0000A2150000}"/>
    <cellStyle name="Normal 2 22 3 3" xfId="6363" xr:uid="{00000000-0005-0000-0000-0000A3150000}"/>
    <cellStyle name="Normal 2 22 3_Output(m)" xfId="5817" xr:uid="{00000000-0005-0000-0000-0000A4150000}"/>
    <cellStyle name="Normal 2 22_Data Input" xfId="4392" xr:uid="{00000000-0005-0000-0000-0000A5150000}"/>
    <cellStyle name="Normal 2 23" xfId="1161" xr:uid="{00000000-0005-0000-0000-0000A6150000}"/>
    <cellStyle name="Normal 2 23 10" xfId="7339" xr:uid="{00000000-0005-0000-0000-0000A7150000}"/>
    <cellStyle name="Normal 2 23 10 2" xfId="9795" xr:uid="{00000000-0005-0000-0000-0000A8150000}"/>
    <cellStyle name="Normal 2 23 10 3" xfId="11423" xr:uid="{00000000-0005-0000-0000-0000A9150000}"/>
    <cellStyle name="Normal 2 23 11" xfId="2791" xr:uid="{00000000-0005-0000-0000-0000AA150000}"/>
    <cellStyle name="Normal 2 23 11 2" xfId="8412" xr:uid="{00000000-0005-0000-0000-0000AB150000}"/>
    <cellStyle name="Normal 2 23 11 3" xfId="10703" xr:uid="{00000000-0005-0000-0000-0000AC150000}"/>
    <cellStyle name="Normal 2 23 2" xfId="1162" xr:uid="{00000000-0005-0000-0000-0000AD150000}"/>
    <cellStyle name="Normal 2 23 2 10" xfId="8179" xr:uid="{00000000-0005-0000-0000-0000AE150000}"/>
    <cellStyle name="Normal 2 23 2 11" xfId="10686" xr:uid="{00000000-0005-0000-0000-0000AF150000}"/>
    <cellStyle name="Normal 2 23 2 2" xfId="2845" xr:uid="{00000000-0005-0000-0000-0000B0150000}"/>
    <cellStyle name="Normal 2 23 2 2 2" xfId="5199" xr:uid="{00000000-0005-0000-0000-0000B1150000}"/>
    <cellStyle name="Normal 2 23 2 2 2 2" xfId="5311" xr:uid="{00000000-0005-0000-0000-0000B2150000}"/>
    <cellStyle name="Normal 2 23 2 2 2 2 2" xfId="7050" xr:uid="{00000000-0005-0000-0000-0000B3150000}"/>
    <cellStyle name="Normal 2 23 2 2 2 2 2 2" xfId="7762" xr:uid="{00000000-0005-0000-0000-0000B4150000}"/>
    <cellStyle name="Normal 2 23 2 2 2 2 2 2 2" xfId="10212" xr:uid="{00000000-0005-0000-0000-0000B5150000}"/>
    <cellStyle name="Normal 2 23 2 2 2 2 2 2 3" xfId="11835" xr:uid="{00000000-0005-0000-0000-0000B6150000}"/>
    <cellStyle name="Normal 2 23 2 2 2 2 2 3" xfId="9536" xr:uid="{00000000-0005-0000-0000-0000B7150000}"/>
    <cellStyle name="Normal 2 23 2 2 2 2 2 4" xfId="11208" xr:uid="{00000000-0005-0000-0000-0000B8150000}"/>
    <cellStyle name="Normal 2 23 2 2 2 2 3" xfId="7491" xr:uid="{00000000-0005-0000-0000-0000B9150000}"/>
    <cellStyle name="Normal 2 23 2 2 2 2 3 2" xfId="9941" xr:uid="{00000000-0005-0000-0000-0000BA150000}"/>
    <cellStyle name="Normal 2 23 2 2 2 2 3 3" xfId="11564" xr:uid="{00000000-0005-0000-0000-0000BB150000}"/>
    <cellStyle name="Normal 2 23 2 2 2 2 4" xfId="8881" xr:uid="{00000000-0005-0000-0000-0000BC150000}"/>
    <cellStyle name="Normal 2 23 2 2 2 2 5" xfId="10889" xr:uid="{00000000-0005-0000-0000-0000BD150000}"/>
    <cellStyle name="Normal 2 23 2 2 2 3" xfId="5399" xr:uid="{00000000-0005-0000-0000-0000BE150000}"/>
    <cellStyle name="Normal 2 23 2 2 2 3 2" xfId="7137" xr:uid="{00000000-0005-0000-0000-0000BF150000}"/>
    <cellStyle name="Normal 2 23 2 2 2 3 2 2" xfId="7849" xr:uid="{00000000-0005-0000-0000-0000C0150000}"/>
    <cellStyle name="Normal 2 23 2 2 2 3 2 2 2" xfId="10299" xr:uid="{00000000-0005-0000-0000-0000C1150000}"/>
    <cellStyle name="Normal 2 23 2 2 2 3 2 2 3" xfId="11922" xr:uid="{00000000-0005-0000-0000-0000C2150000}"/>
    <cellStyle name="Normal 2 23 2 2 2 3 2 3" xfId="9623" xr:uid="{00000000-0005-0000-0000-0000C3150000}"/>
    <cellStyle name="Normal 2 23 2 2 2 3 2 4" xfId="11295" xr:uid="{00000000-0005-0000-0000-0000C4150000}"/>
    <cellStyle name="Normal 2 23 2 2 2 3 3" xfId="7578" xr:uid="{00000000-0005-0000-0000-0000C5150000}"/>
    <cellStyle name="Normal 2 23 2 2 2 3 3 2" xfId="10028" xr:uid="{00000000-0005-0000-0000-0000C6150000}"/>
    <cellStyle name="Normal 2 23 2 2 2 3 3 3" xfId="11651" xr:uid="{00000000-0005-0000-0000-0000C7150000}"/>
    <cellStyle name="Normal 2 23 2 2 2 3 4" xfId="8968" xr:uid="{00000000-0005-0000-0000-0000C8150000}"/>
    <cellStyle name="Normal 2 23 2 2 2 3 5" xfId="10976" xr:uid="{00000000-0005-0000-0000-0000C9150000}"/>
    <cellStyle name="Normal 2 23 2 2 2 4" xfId="6954" xr:uid="{00000000-0005-0000-0000-0000CA150000}"/>
    <cellStyle name="Normal 2 23 2 2 2 4 2" xfId="7674" xr:uid="{00000000-0005-0000-0000-0000CB150000}"/>
    <cellStyle name="Normal 2 23 2 2 2 4 2 2" xfId="10124" xr:uid="{00000000-0005-0000-0000-0000CC150000}"/>
    <cellStyle name="Normal 2 23 2 2 2 4 2 3" xfId="11747" xr:uid="{00000000-0005-0000-0000-0000CD150000}"/>
    <cellStyle name="Normal 2 23 2 2 2 4 3" xfId="9442" xr:uid="{00000000-0005-0000-0000-0000CE150000}"/>
    <cellStyle name="Normal 2 23 2 2 2 4 4" xfId="11120" xr:uid="{00000000-0005-0000-0000-0000CF150000}"/>
    <cellStyle name="Normal 2 23 2 2 2 5" xfId="7293" xr:uid="{00000000-0005-0000-0000-0000D0150000}"/>
    <cellStyle name="Normal 2 23 2 2 2 5 2" xfId="7938" xr:uid="{00000000-0005-0000-0000-0000D1150000}"/>
    <cellStyle name="Normal 2 23 2 2 2 5 2 2" xfId="10388" xr:uid="{00000000-0005-0000-0000-0000D2150000}"/>
    <cellStyle name="Normal 2 23 2 2 2 5 2 3" xfId="12011" xr:uid="{00000000-0005-0000-0000-0000D3150000}"/>
    <cellStyle name="Normal 2 23 2 2 2 5 3" xfId="9757" xr:uid="{00000000-0005-0000-0000-0000D4150000}"/>
    <cellStyle name="Normal 2 23 2 2 2 5 4" xfId="11386" xr:uid="{00000000-0005-0000-0000-0000D5150000}"/>
    <cellStyle name="Normal 2 23 2 2 2 6" xfId="7403" xr:uid="{00000000-0005-0000-0000-0000D6150000}"/>
    <cellStyle name="Normal 2 23 2 2 2 6 2" xfId="9853" xr:uid="{00000000-0005-0000-0000-0000D7150000}"/>
    <cellStyle name="Normal 2 23 2 2 2 6 3" xfId="11476" xr:uid="{00000000-0005-0000-0000-0000D8150000}"/>
    <cellStyle name="Normal 2 23 2 2 2 7" xfId="8790" xr:uid="{00000000-0005-0000-0000-0000D9150000}"/>
    <cellStyle name="Normal 2 23 2 2 2 8" xfId="10801" xr:uid="{00000000-0005-0000-0000-0000DA150000}"/>
    <cellStyle name="Normal 2 23 2 2 3" xfId="5264" xr:uid="{00000000-0005-0000-0000-0000DB150000}"/>
    <cellStyle name="Normal 2 23 2 2 3 2" xfId="7005" xr:uid="{00000000-0005-0000-0000-0000DC150000}"/>
    <cellStyle name="Normal 2 23 2 2 3 2 2" xfId="7718" xr:uid="{00000000-0005-0000-0000-0000DD150000}"/>
    <cellStyle name="Normal 2 23 2 2 3 2 2 2" xfId="10168" xr:uid="{00000000-0005-0000-0000-0000DE150000}"/>
    <cellStyle name="Normal 2 23 2 2 3 2 2 3" xfId="11791" xr:uid="{00000000-0005-0000-0000-0000DF150000}"/>
    <cellStyle name="Normal 2 23 2 2 3 2 3" xfId="9491" xr:uid="{00000000-0005-0000-0000-0000E0150000}"/>
    <cellStyle name="Normal 2 23 2 2 3 2 4" xfId="11164" xr:uid="{00000000-0005-0000-0000-0000E1150000}"/>
    <cellStyle name="Normal 2 23 2 2 3 3" xfId="7447" xr:uid="{00000000-0005-0000-0000-0000E2150000}"/>
    <cellStyle name="Normal 2 23 2 2 3 3 2" xfId="9897" xr:uid="{00000000-0005-0000-0000-0000E3150000}"/>
    <cellStyle name="Normal 2 23 2 2 3 3 3" xfId="11520" xr:uid="{00000000-0005-0000-0000-0000E4150000}"/>
    <cellStyle name="Normal 2 23 2 2 3 4" xfId="8836" xr:uid="{00000000-0005-0000-0000-0000E5150000}"/>
    <cellStyle name="Normal 2 23 2 2 3 5" xfId="10845" xr:uid="{00000000-0005-0000-0000-0000E6150000}"/>
    <cellStyle name="Normal 2 23 2 2 4" xfId="5357" xr:uid="{00000000-0005-0000-0000-0000E7150000}"/>
    <cellStyle name="Normal 2 23 2 2 4 2" xfId="7095" xr:uid="{00000000-0005-0000-0000-0000E8150000}"/>
    <cellStyle name="Normal 2 23 2 2 4 2 2" xfId="7807" xr:uid="{00000000-0005-0000-0000-0000E9150000}"/>
    <cellStyle name="Normal 2 23 2 2 4 2 2 2" xfId="10257" xr:uid="{00000000-0005-0000-0000-0000EA150000}"/>
    <cellStyle name="Normal 2 23 2 2 4 2 2 3" xfId="11880" xr:uid="{00000000-0005-0000-0000-0000EB150000}"/>
    <cellStyle name="Normal 2 23 2 2 4 2 3" xfId="9581" xr:uid="{00000000-0005-0000-0000-0000EC150000}"/>
    <cellStyle name="Normal 2 23 2 2 4 2 4" xfId="11253" xr:uid="{00000000-0005-0000-0000-0000ED150000}"/>
    <cellStyle name="Normal 2 23 2 2 4 3" xfId="7536" xr:uid="{00000000-0005-0000-0000-0000EE150000}"/>
    <cellStyle name="Normal 2 23 2 2 4 3 2" xfId="9986" xr:uid="{00000000-0005-0000-0000-0000EF150000}"/>
    <cellStyle name="Normal 2 23 2 2 4 3 3" xfId="11609" xr:uid="{00000000-0005-0000-0000-0000F0150000}"/>
    <cellStyle name="Normal 2 23 2 2 4 4" xfId="8926" xr:uid="{00000000-0005-0000-0000-0000F1150000}"/>
    <cellStyle name="Normal 2 23 2 2 4 5" xfId="10934" xr:uid="{00000000-0005-0000-0000-0000F2150000}"/>
    <cellStyle name="Normal 2 23 2 2 5" xfId="6582" xr:uid="{00000000-0005-0000-0000-0000F3150000}"/>
    <cellStyle name="Normal 2 23 2 2 5 2" xfId="7628" xr:uid="{00000000-0005-0000-0000-0000F4150000}"/>
    <cellStyle name="Normal 2 23 2 2 5 2 2" xfId="10078" xr:uid="{00000000-0005-0000-0000-0000F5150000}"/>
    <cellStyle name="Normal 2 23 2 2 5 2 3" xfId="11701" xr:uid="{00000000-0005-0000-0000-0000F6150000}"/>
    <cellStyle name="Normal 2 23 2 2 5 3" xfId="9258" xr:uid="{00000000-0005-0000-0000-0000F7150000}"/>
    <cellStyle name="Normal 2 23 2 2 5 4" xfId="11040" xr:uid="{00000000-0005-0000-0000-0000F8150000}"/>
    <cellStyle name="Normal 2 23 2 2 6" xfId="7238" xr:uid="{00000000-0005-0000-0000-0000F9150000}"/>
    <cellStyle name="Normal 2 23 2 2 6 2" xfId="7895" xr:uid="{00000000-0005-0000-0000-0000FA150000}"/>
    <cellStyle name="Normal 2 23 2 2 6 2 2" xfId="10345" xr:uid="{00000000-0005-0000-0000-0000FB150000}"/>
    <cellStyle name="Normal 2 23 2 2 6 2 3" xfId="11968" xr:uid="{00000000-0005-0000-0000-0000FC150000}"/>
    <cellStyle name="Normal 2 23 2 2 6 3" xfId="9707" xr:uid="{00000000-0005-0000-0000-0000FD150000}"/>
    <cellStyle name="Normal 2 23 2 2 6 4" xfId="11343" xr:uid="{00000000-0005-0000-0000-0000FE150000}"/>
    <cellStyle name="Normal 2 23 2 2 7" xfId="7351" xr:uid="{00000000-0005-0000-0000-0000FF150000}"/>
    <cellStyle name="Normal 2 23 2 2 7 2" xfId="9807" xr:uid="{00000000-0005-0000-0000-000000160000}"/>
    <cellStyle name="Normal 2 23 2 2 7 3" xfId="11435" xr:uid="{00000000-0005-0000-0000-000001160000}"/>
    <cellStyle name="Normal 2 23 2 2 8" xfId="8428" xr:uid="{00000000-0005-0000-0000-000002160000}"/>
    <cellStyle name="Normal 2 23 2 2 9" xfId="10716" xr:uid="{00000000-0005-0000-0000-000003160000}"/>
    <cellStyle name="Normal 2 23 2 3" xfId="5190" xr:uid="{00000000-0005-0000-0000-000004160000}"/>
    <cellStyle name="Normal 2 23 2 3 2" xfId="5303" xr:uid="{00000000-0005-0000-0000-000005160000}"/>
    <cellStyle name="Normal 2 23 2 3 2 2" xfId="7042" xr:uid="{00000000-0005-0000-0000-000006160000}"/>
    <cellStyle name="Normal 2 23 2 3 2 2 2" xfId="7754" xr:uid="{00000000-0005-0000-0000-000007160000}"/>
    <cellStyle name="Normal 2 23 2 3 2 2 2 2" xfId="10204" xr:uid="{00000000-0005-0000-0000-000008160000}"/>
    <cellStyle name="Normal 2 23 2 3 2 2 2 3" xfId="11827" xr:uid="{00000000-0005-0000-0000-000009160000}"/>
    <cellStyle name="Normal 2 23 2 3 2 2 3" xfId="9528" xr:uid="{00000000-0005-0000-0000-00000A160000}"/>
    <cellStyle name="Normal 2 23 2 3 2 2 4" xfId="11200" xr:uid="{00000000-0005-0000-0000-00000B160000}"/>
    <cellStyle name="Normal 2 23 2 3 2 3" xfId="7483" xr:uid="{00000000-0005-0000-0000-00000C160000}"/>
    <cellStyle name="Normal 2 23 2 3 2 3 2" xfId="9933" xr:uid="{00000000-0005-0000-0000-00000D160000}"/>
    <cellStyle name="Normal 2 23 2 3 2 3 3" xfId="11556" xr:uid="{00000000-0005-0000-0000-00000E160000}"/>
    <cellStyle name="Normal 2 23 2 3 2 4" xfId="8873" xr:uid="{00000000-0005-0000-0000-00000F160000}"/>
    <cellStyle name="Normal 2 23 2 3 2 5" xfId="10881" xr:uid="{00000000-0005-0000-0000-000010160000}"/>
    <cellStyle name="Normal 2 23 2 3 3" xfId="5391" xr:uid="{00000000-0005-0000-0000-000011160000}"/>
    <cellStyle name="Normal 2 23 2 3 3 2" xfId="7129" xr:uid="{00000000-0005-0000-0000-000012160000}"/>
    <cellStyle name="Normal 2 23 2 3 3 2 2" xfId="7841" xr:uid="{00000000-0005-0000-0000-000013160000}"/>
    <cellStyle name="Normal 2 23 2 3 3 2 2 2" xfId="10291" xr:uid="{00000000-0005-0000-0000-000014160000}"/>
    <cellStyle name="Normal 2 23 2 3 3 2 2 3" xfId="11914" xr:uid="{00000000-0005-0000-0000-000015160000}"/>
    <cellStyle name="Normal 2 23 2 3 3 2 3" xfId="9615" xr:uid="{00000000-0005-0000-0000-000016160000}"/>
    <cellStyle name="Normal 2 23 2 3 3 2 4" xfId="11287" xr:uid="{00000000-0005-0000-0000-000017160000}"/>
    <cellStyle name="Normal 2 23 2 3 3 3" xfId="7570" xr:uid="{00000000-0005-0000-0000-000018160000}"/>
    <cellStyle name="Normal 2 23 2 3 3 3 2" xfId="10020" xr:uid="{00000000-0005-0000-0000-000019160000}"/>
    <cellStyle name="Normal 2 23 2 3 3 3 3" xfId="11643" xr:uid="{00000000-0005-0000-0000-00001A160000}"/>
    <cellStyle name="Normal 2 23 2 3 3 4" xfId="8960" xr:uid="{00000000-0005-0000-0000-00001B160000}"/>
    <cellStyle name="Normal 2 23 2 3 3 5" xfId="10968" xr:uid="{00000000-0005-0000-0000-00001C160000}"/>
    <cellStyle name="Normal 2 23 2 3 4" xfId="6946" xr:uid="{00000000-0005-0000-0000-00001D160000}"/>
    <cellStyle name="Normal 2 23 2 3 4 2" xfId="7666" xr:uid="{00000000-0005-0000-0000-00001E160000}"/>
    <cellStyle name="Normal 2 23 2 3 4 2 2" xfId="10116" xr:uid="{00000000-0005-0000-0000-00001F160000}"/>
    <cellStyle name="Normal 2 23 2 3 4 2 3" xfId="11739" xr:uid="{00000000-0005-0000-0000-000020160000}"/>
    <cellStyle name="Normal 2 23 2 3 4 3" xfId="9434" xr:uid="{00000000-0005-0000-0000-000021160000}"/>
    <cellStyle name="Normal 2 23 2 3 4 4" xfId="11112" xr:uid="{00000000-0005-0000-0000-000022160000}"/>
    <cellStyle name="Normal 2 23 2 3 5" xfId="7285" xr:uid="{00000000-0005-0000-0000-000023160000}"/>
    <cellStyle name="Normal 2 23 2 3 5 2" xfId="7930" xr:uid="{00000000-0005-0000-0000-000024160000}"/>
    <cellStyle name="Normal 2 23 2 3 5 2 2" xfId="10380" xr:uid="{00000000-0005-0000-0000-000025160000}"/>
    <cellStyle name="Normal 2 23 2 3 5 2 3" xfId="12003" xr:uid="{00000000-0005-0000-0000-000026160000}"/>
    <cellStyle name="Normal 2 23 2 3 5 3" xfId="9749" xr:uid="{00000000-0005-0000-0000-000027160000}"/>
    <cellStyle name="Normal 2 23 2 3 5 4" xfId="11378" xr:uid="{00000000-0005-0000-0000-000028160000}"/>
    <cellStyle name="Normal 2 23 2 3 6" xfId="7395" xr:uid="{00000000-0005-0000-0000-000029160000}"/>
    <cellStyle name="Normal 2 23 2 3 6 2" xfId="9845" xr:uid="{00000000-0005-0000-0000-00002A160000}"/>
    <cellStyle name="Normal 2 23 2 3 6 3" xfId="11468" xr:uid="{00000000-0005-0000-0000-00002B160000}"/>
    <cellStyle name="Normal 2 23 2 3 7" xfId="8782" xr:uid="{00000000-0005-0000-0000-00002C160000}"/>
    <cellStyle name="Normal 2 23 2 3 8" xfId="10793" xr:uid="{00000000-0005-0000-0000-00002D160000}"/>
    <cellStyle name="Normal 2 23 2 4" xfId="5256" xr:uid="{00000000-0005-0000-0000-00002E160000}"/>
    <cellStyle name="Normal 2 23 2 4 2" xfId="6997" xr:uid="{00000000-0005-0000-0000-00002F160000}"/>
    <cellStyle name="Normal 2 23 2 4 2 2" xfId="7710" xr:uid="{00000000-0005-0000-0000-000030160000}"/>
    <cellStyle name="Normal 2 23 2 4 2 2 2" xfId="10160" xr:uid="{00000000-0005-0000-0000-000031160000}"/>
    <cellStyle name="Normal 2 23 2 4 2 2 3" xfId="11783" xr:uid="{00000000-0005-0000-0000-000032160000}"/>
    <cellStyle name="Normal 2 23 2 4 2 3" xfId="9483" xr:uid="{00000000-0005-0000-0000-000033160000}"/>
    <cellStyle name="Normal 2 23 2 4 2 4" xfId="11156" xr:uid="{00000000-0005-0000-0000-000034160000}"/>
    <cellStyle name="Normal 2 23 2 4 3" xfId="7439" xr:uid="{00000000-0005-0000-0000-000035160000}"/>
    <cellStyle name="Normal 2 23 2 4 3 2" xfId="9889" xr:uid="{00000000-0005-0000-0000-000036160000}"/>
    <cellStyle name="Normal 2 23 2 4 3 3" xfId="11512" xr:uid="{00000000-0005-0000-0000-000037160000}"/>
    <cellStyle name="Normal 2 23 2 4 4" xfId="8828" xr:uid="{00000000-0005-0000-0000-000038160000}"/>
    <cellStyle name="Normal 2 23 2 4 5" xfId="10837" xr:uid="{00000000-0005-0000-0000-000039160000}"/>
    <cellStyle name="Normal 2 23 2 5" xfId="5349" xr:uid="{00000000-0005-0000-0000-00003A160000}"/>
    <cellStyle name="Normal 2 23 2 5 2" xfId="7087" xr:uid="{00000000-0005-0000-0000-00003B160000}"/>
    <cellStyle name="Normal 2 23 2 5 2 2" xfId="7799" xr:uid="{00000000-0005-0000-0000-00003C160000}"/>
    <cellStyle name="Normal 2 23 2 5 2 2 2" xfId="10249" xr:uid="{00000000-0005-0000-0000-00003D160000}"/>
    <cellStyle name="Normal 2 23 2 5 2 2 3" xfId="11872" xr:uid="{00000000-0005-0000-0000-00003E160000}"/>
    <cellStyle name="Normal 2 23 2 5 2 3" xfId="9573" xr:uid="{00000000-0005-0000-0000-00003F160000}"/>
    <cellStyle name="Normal 2 23 2 5 2 4" xfId="11245" xr:uid="{00000000-0005-0000-0000-000040160000}"/>
    <cellStyle name="Normal 2 23 2 5 3" xfId="7528" xr:uid="{00000000-0005-0000-0000-000041160000}"/>
    <cellStyle name="Normal 2 23 2 5 3 2" xfId="9978" xr:uid="{00000000-0005-0000-0000-000042160000}"/>
    <cellStyle name="Normal 2 23 2 5 3 3" xfId="11601" xr:uid="{00000000-0005-0000-0000-000043160000}"/>
    <cellStyle name="Normal 2 23 2 5 4" xfId="8918" xr:uid="{00000000-0005-0000-0000-000044160000}"/>
    <cellStyle name="Normal 2 23 2 5 5" xfId="10926" xr:uid="{00000000-0005-0000-0000-000045160000}"/>
    <cellStyle name="Normal 2 23 2 6" xfId="6365" xr:uid="{00000000-0005-0000-0000-000046160000}"/>
    <cellStyle name="Normal 2 23 2 6 2" xfId="7612" xr:uid="{00000000-0005-0000-0000-000047160000}"/>
    <cellStyle name="Normal 2 23 2 6 2 2" xfId="10062" xr:uid="{00000000-0005-0000-0000-000048160000}"/>
    <cellStyle name="Normal 2 23 2 6 2 3" xfId="11685" xr:uid="{00000000-0005-0000-0000-000049160000}"/>
    <cellStyle name="Normal 2 23 2 6 3" xfId="9167" xr:uid="{00000000-0005-0000-0000-00004A160000}"/>
    <cellStyle name="Normal 2 23 2 6 4" xfId="11014" xr:uid="{00000000-0005-0000-0000-00004B160000}"/>
    <cellStyle name="Normal 2 23 2 7" xfId="7230" xr:uid="{00000000-0005-0000-0000-00004C160000}"/>
    <cellStyle name="Normal 2 23 2 7 2" xfId="7887" xr:uid="{00000000-0005-0000-0000-00004D160000}"/>
    <cellStyle name="Normal 2 23 2 7 2 2" xfId="10337" xr:uid="{00000000-0005-0000-0000-00004E160000}"/>
    <cellStyle name="Normal 2 23 2 7 2 3" xfId="11960" xr:uid="{00000000-0005-0000-0000-00004F160000}"/>
    <cellStyle name="Normal 2 23 2 7 3" xfId="9699" xr:uid="{00000000-0005-0000-0000-000050160000}"/>
    <cellStyle name="Normal 2 23 2 7 4" xfId="11335" xr:uid="{00000000-0005-0000-0000-000051160000}"/>
    <cellStyle name="Normal 2 23 2 8" xfId="7343" xr:uid="{00000000-0005-0000-0000-000052160000}"/>
    <cellStyle name="Normal 2 23 2 8 2" xfId="9799" xr:uid="{00000000-0005-0000-0000-000053160000}"/>
    <cellStyle name="Normal 2 23 2 8 3" xfId="11427" xr:uid="{00000000-0005-0000-0000-000054160000}"/>
    <cellStyle name="Normal 2 23 2 9" xfId="2815" xr:uid="{00000000-0005-0000-0000-000055160000}"/>
    <cellStyle name="Normal 2 23 2 9 2" xfId="8418" xr:uid="{00000000-0005-0000-0000-000056160000}"/>
    <cellStyle name="Normal 2 23 2 9 3" xfId="10708" xr:uid="{00000000-0005-0000-0000-000057160000}"/>
    <cellStyle name="Normal 2 23 2_Average Energy Prices" xfId="4259" xr:uid="{00000000-0005-0000-0000-000058160000}"/>
    <cellStyle name="Normal 2 23 3" xfId="2837" xr:uid="{00000000-0005-0000-0000-000059160000}"/>
    <cellStyle name="Normal 2 23 3 2" xfId="5195" xr:uid="{00000000-0005-0000-0000-00005A160000}"/>
    <cellStyle name="Normal 2 23 3 2 2" xfId="5307" xr:uid="{00000000-0005-0000-0000-00005B160000}"/>
    <cellStyle name="Normal 2 23 3 2 2 2" xfId="7046" xr:uid="{00000000-0005-0000-0000-00005C160000}"/>
    <cellStyle name="Normal 2 23 3 2 2 2 2" xfId="7758" xr:uid="{00000000-0005-0000-0000-00005D160000}"/>
    <cellStyle name="Normal 2 23 3 2 2 2 2 2" xfId="10208" xr:uid="{00000000-0005-0000-0000-00005E160000}"/>
    <cellStyle name="Normal 2 23 3 2 2 2 2 3" xfId="11831" xr:uid="{00000000-0005-0000-0000-00005F160000}"/>
    <cellStyle name="Normal 2 23 3 2 2 2 3" xfId="9532" xr:uid="{00000000-0005-0000-0000-000060160000}"/>
    <cellStyle name="Normal 2 23 3 2 2 2 4" xfId="11204" xr:uid="{00000000-0005-0000-0000-000061160000}"/>
    <cellStyle name="Normal 2 23 3 2 2 3" xfId="7487" xr:uid="{00000000-0005-0000-0000-000062160000}"/>
    <cellStyle name="Normal 2 23 3 2 2 3 2" xfId="9937" xr:uid="{00000000-0005-0000-0000-000063160000}"/>
    <cellStyle name="Normal 2 23 3 2 2 3 3" xfId="11560" xr:uid="{00000000-0005-0000-0000-000064160000}"/>
    <cellStyle name="Normal 2 23 3 2 2 4" xfId="8877" xr:uid="{00000000-0005-0000-0000-000065160000}"/>
    <cellStyle name="Normal 2 23 3 2 2 5" xfId="10885" xr:uid="{00000000-0005-0000-0000-000066160000}"/>
    <cellStyle name="Normal 2 23 3 2 3" xfId="5395" xr:uid="{00000000-0005-0000-0000-000067160000}"/>
    <cellStyle name="Normal 2 23 3 2 3 2" xfId="7133" xr:uid="{00000000-0005-0000-0000-000068160000}"/>
    <cellStyle name="Normal 2 23 3 2 3 2 2" xfId="7845" xr:uid="{00000000-0005-0000-0000-000069160000}"/>
    <cellStyle name="Normal 2 23 3 2 3 2 2 2" xfId="10295" xr:uid="{00000000-0005-0000-0000-00006A160000}"/>
    <cellStyle name="Normal 2 23 3 2 3 2 2 3" xfId="11918" xr:uid="{00000000-0005-0000-0000-00006B160000}"/>
    <cellStyle name="Normal 2 23 3 2 3 2 3" xfId="9619" xr:uid="{00000000-0005-0000-0000-00006C160000}"/>
    <cellStyle name="Normal 2 23 3 2 3 2 4" xfId="11291" xr:uid="{00000000-0005-0000-0000-00006D160000}"/>
    <cellStyle name="Normal 2 23 3 2 3 3" xfId="7574" xr:uid="{00000000-0005-0000-0000-00006E160000}"/>
    <cellStyle name="Normal 2 23 3 2 3 3 2" xfId="10024" xr:uid="{00000000-0005-0000-0000-00006F160000}"/>
    <cellStyle name="Normal 2 23 3 2 3 3 3" xfId="11647" xr:uid="{00000000-0005-0000-0000-000070160000}"/>
    <cellStyle name="Normal 2 23 3 2 3 4" xfId="8964" xr:uid="{00000000-0005-0000-0000-000071160000}"/>
    <cellStyle name="Normal 2 23 3 2 3 5" xfId="10972" xr:uid="{00000000-0005-0000-0000-000072160000}"/>
    <cellStyle name="Normal 2 23 3 2 4" xfId="6950" xr:uid="{00000000-0005-0000-0000-000073160000}"/>
    <cellStyle name="Normal 2 23 3 2 4 2" xfId="7670" xr:uid="{00000000-0005-0000-0000-000074160000}"/>
    <cellStyle name="Normal 2 23 3 2 4 2 2" xfId="10120" xr:uid="{00000000-0005-0000-0000-000075160000}"/>
    <cellStyle name="Normal 2 23 3 2 4 2 3" xfId="11743" xr:uid="{00000000-0005-0000-0000-000076160000}"/>
    <cellStyle name="Normal 2 23 3 2 4 3" xfId="9438" xr:uid="{00000000-0005-0000-0000-000077160000}"/>
    <cellStyle name="Normal 2 23 3 2 4 4" xfId="11116" xr:uid="{00000000-0005-0000-0000-000078160000}"/>
    <cellStyle name="Normal 2 23 3 2 5" xfId="7289" xr:uid="{00000000-0005-0000-0000-000079160000}"/>
    <cellStyle name="Normal 2 23 3 2 5 2" xfId="7934" xr:uid="{00000000-0005-0000-0000-00007A160000}"/>
    <cellStyle name="Normal 2 23 3 2 5 2 2" xfId="10384" xr:uid="{00000000-0005-0000-0000-00007B160000}"/>
    <cellStyle name="Normal 2 23 3 2 5 2 3" xfId="12007" xr:uid="{00000000-0005-0000-0000-00007C160000}"/>
    <cellStyle name="Normal 2 23 3 2 5 3" xfId="9753" xr:uid="{00000000-0005-0000-0000-00007D160000}"/>
    <cellStyle name="Normal 2 23 3 2 5 4" xfId="11382" xr:uid="{00000000-0005-0000-0000-00007E160000}"/>
    <cellStyle name="Normal 2 23 3 2 6" xfId="7399" xr:uid="{00000000-0005-0000-0000-00007F160000}"/>
    <cellStyle name="Normal 2 23 3 2 6 2" xfId="9849" xr:uid="{00000000-0005-0000-0000-000080160000}"/>
    <cellStyle name="Normal 2 23 3 2 6 3" xfId="11472" xr:uid="{00000000-0005-0000-0000-000081160000}"/>
    <cellStyle name="Normal 2 23 3 2 7" xfId="8786" xr:uid="{00000000-0005-0000-0000-000082160000}"/>
    <cellStyle name="Normal 2 23 3 2 8" xfId="10797" xr:uid="{00000000-0005-0000-0000-000083160000}"/>
    <cellStyle name="Normal 2 23 3 3" xfId="5260" xr:uid="{00000000-0005-0000-0000-000084160000}"/>
    <cellStyle name="Normal 2 23 3 3 2" xfId="7001" xr:uid="{00000000-0005-0000-0000-000085160000}"/>
    <cellStyle name="Normal 2 23 3 3 2 2" xfId="7714" xr:uid="{00000000-0005-0000-0000-000086160000}"/>
    <cellStyle name="Normal 2 23 3 3 2 2 2" xfId="10164" xr:uid="{00000000-0005-0000-0000-000087160000}"/>
    <cellStyle name="Normal 2 23 3 3 2 2 3" xfId="11787" xr:uid="{00000000-0005-0000-0000-000088160000}"/>
    <cellStyle name="Normal 2 23 3 3 2 3" xfId="9487" xr:uid="{00000000-0005-0000-0000-000089160000}"/>
    <cellStyle name="Normal 2 23 3 3 2 4" xfId="11160" xr:uid="{00000000-0005-0000-0000-00008A160000}"/>
    <cellStyle name="Normal 2 23 3 3 3" xfId="7443" xr:uid="{00000000-0005-0000-0000-00008B160000}"/>
    <cellStyle name="Normal 2 23 3 3 3 2" xfId="9893" xr:uid="{00000000-0005-0000-0000-00008C160000}"/>
    <cellStyle name="Normal 2 23 3 3 3 3" xfId="11516" xr:uid="{00000000-0005-0000-0000-00008D160000}"/>
    <cellStyle name="Normal 2 23 3 3 4" xfId="8832" xr:uid="{00000000-0005-0000-0000-00008E160000}"/>
    <cellStyle name="Normal 2 23 3 3 5" xfId="10841" xr:uid="{00000000-0005-0000-0000-00008F160000}"/>
    <cellStyle name="Normal 2 23 3 4" xfId="5353" xr:uid="{00000000-0005-0000-0000-000090160000}"/>
    <cellStyle name="Normal 2 23 3 4 2" xfId="7091" xr:uid="{00000000-0005-0000-0000-000091160000}"/>
    <cellStyle name="Normal 2 23 3 4 2 2" xfId="7803" xr:uid="{00000000-0005-0000-0000-000092160000}"/>
    <cellStyle name="Normal 2 23 3 4 2 2 2" xfId="10253" xr:uid="{00000000-0005-0000-0000-000093160000}"/>
    <cellStyle name="Normal 2 23 3 4 2 2 3" xfId="11876" xr:uid="{00000000-0005-0000-0000-000094160000}"/>
    <cellStyle name="Normal 2 23 3 4 2 3" xfId="9577" xr:uid="{00000000-0005-0000-0000-000095160000}"/>
    <cellStyle name="Normal 2 23 3 4 2 4" xfId="11249" xr:uid="{00000000-0005-0000-0000-000096160000}"/>
    <cellStyle name="Normal 2 23 3 4 3" xfId="7532" xr:uid="{00000000-0005-0000-0000-000097160000}"/>
    <cellStyle name="Normal 2 23 3 4 3 2" xfId="9982" xr:uid="{00000000-0005-0000-0000-000098160000}"/>
    <cellStyle name="Normal 2 23 3 4 3 3" xfId="11605" xr:uid="{00000000-0005-0000-0000-000099160000}"/>
    <cellStyle name="Normal 2 23 3 4 4" xfId="8922" xr:uid="{00000000-0005-0000-0000-00009A160000}"/>
    <cellStyle name="Normal 2 23 3 4 5" xfId="10930" xr:uid="{00000000-0005-0000-0000-00009B160000}"/>
    <cellStyle name="Normal 2 23 3 5" xfId="6578" xr:uid="{00000000-0005-0000-0000-00009C160000}"/>
    <cellStyle name="Normal 2 23 3 5 2" xfId="7624" xr:uid="{00000000-0005-0000-0000-00009D160000}"/>
    <cellStyle name="Normal 2 23 3 5 2 2" xfId="10074" xr:uid="{00000000-0005-0000-0000-00009E160000}"/>
    <cellStyle name="Normal 2 23 3 5 2 3" xfId="11697" xr:uid="{00000000-0005-0000-0000-00009F160000}"/>
    <cellStyle name="Normal 2 23 3 5 3" xfId="9254" xr:uid="{00000000-0005-0000-0000-0000A0160000}"/>
    <cellStyle name="Normal 2 23 3 5 4" xfId="11036" xr:uid="{00000000-0005-0000-0000-0000A1160000}"/>
    <cellStyle name="Normal 2 23 3 6" xfId="7234" xr:uid="{00000000-0005-0000-0000-0000A2160000}"/>
    <cellStyle name="Normal 2 23 3 6 2" xfId="7891" xr:uid="{00000000-0005-0000-0000-0000A3160000}"/>
    <cellStyle name="Normal 2 23 3 6 2 2" xfId="10341" xr:uid="{00000000-0005-0000-0000-0000A4160000}"/>
    <cellStyle name="Normal 2 23 3 6 2 3" xfId="11964" xr:uid="{00000000-0005-0000-0000-0000A5160000}"/>
    <cellStyle name="Normal 2 23 3 6 3" xfId="9703" xr:uid="{00000000-0005-0000-0000-0000A6160000}"/>
    <cellStyle name="Normal 2 23 3 6 4" xfId="11339" xr:uid="{00000000-0005-0000-0000-0000A7160000}"/>
    <cellStyle name="Normal 2 23 3 7" xfId="7347" xr:uid="{00000000-0005-0000-0000-0000A8160000}"/>
    <cellStyle name="Normal 2 23 3 7 2" xfId="9803" xr:uid="{00000000-0005-0000-0000-0000A9160000}"/>
    <cellStyle name="Normal 2 23 3 7 3" xfId="11431" xr:uid="{00000000-0005-0000-0000-0000AA160000}"/>
    <cellStyle name="Normal 2 23 3 8" xfId="8423" xr:uid="{00000000-0005-0000-0000-0000AB160000}"/>
    <cellStyle name="Normal 2 23 3 9" xfId="10712" xr:uid="{00000000-0005-0000-0000-0000AC160000}"/>
    <cellStyle name="Normal 2 23 4" xfId="3103" xr:uid="{00000000-0005-0000-0000-0000AD160000}"/>
    <cellStyle name="Normal 2 23 5" xfId="5173" xr:uid="{00000000-0005-0000-0000-0000AE160000}"/>
    <cellStyle name="Normal 2 23 5 2" xfId="5299" xr:uid="{00000000-0005-0000-0000-0000AF160000}"/>
    <cellStyle name="Normal 2 23 5 2 2" xfId="7038" xr:uid="{00000000-0005-0000-0000-0000B0160000}"/>
    <cellStyle name="Normal 2 23 5 2 2 2" xfId="7750" xr:uid="{00000000-0005-0000-0000-0000B1160000}"/>
    <cellStyle name="Normal 2 23 5 2 2 2 2" xfId="10200" xr:uid="{00000000-0005-0000-0000-0000B2160000}"/>
    <cellStyle name="Normal 2 23 5 2 2 2 3" xfId="11823" xr:uid="{00000000-0005-0000-0000-0000B3160000}"/>
    <cellStyle name="Normal 2 23 5 2 2 3" xfId="9524" xr:uid="{00000000-0005-0000-0000-0000B4160000}"/>
    <cellStyle name="Normal 2 23 5 2 2 4" xfId="11196" xr:uid="{00000000-0005-0000-0000-0000B5160000}"/>
    <cellStyle name="Normal 2 23 5 2 3" xfId="7479" xr:uid="{00000000-0005-0000-0000-0000B6160000}"/>
    <cellStyle name="Normal 2 23 5 2 3 2" xfId="9929" xr:uid="{00000000-0005-0000-0000-0000B7160000}"/>
    <cellStyle name="Normal 2 23 5 2 3 3" xfId="11552" xr:uid="{00000000-0005-0000-0000-0000B8160000}"/>
    <cellStyle name="Normal 2 23 5 2 4" xfId="8869" xr:uid="{00000000-0005-0000-0000-0000B9160000}"/>
    <cellStyle name="Normal 2 23 5 2 5" xfId="10877" xr:uid="{00000000-0005-0000-0000-0000BA160000}"/>
    <cellStyle name="Normal 2 23 5 3" xfId="5387" xr:uid="{00000000-0005-0000-0000-0000BB160000}"/>
    <cellStyle name="Normal 2 23 5 3 2" xfId="7125" xr:uid="{00000000-0005-0000-0000-0000BC160000}"/>
    <cellStyle name="Normal 2 23 5 3 2 2" xfId="7837" xr:uid="{00000000-0005-0000-0000-0000BD160000}"/>
    <cellStyle name="Normal 2 23 5 3 2 2 2" xfId="10287" xr:uid="{00000000-0005-0000-0000-0000BE160000}"/>
    <cellStyle name="Normal 2 23 5 3 2 2 3" xfId="11910" xr:uid="{00000000-0005-0000-0000-0000BF160000}"/>
    <cellStyle name="Normal 2 23 5 3 2 3" xfId="9611" xr:uid="{00000000-0005-0000-0000-0000C0160000}"/>
    <cellStyle name="Normal 2 23 5 3 2 4" xfId="11283" xr:uid="{00000000-0005-0000-0000-0000C1160000}"/>
    <cellStyle name="Normal 2 23 5 3 3" xfId="7566" xr:uid="{00000000-0005-0000-0000-0000C2160000}"/>
    <cellStyle name="Normal 2 23 5 3 3 2" xfId="10016" xr:uid="{00000000-0005-0000-0000-0000C3160000}"/>
    <cellStyle name="Normal 2 23 5 3 3 3" xfId="11639" xr:uid="{00000000-0005-0000-0000-0000C4160000}"/>
    <cellStyle name="Normal 2 23 5 3 4" xfId="8956" xr:uid="{00000000-0005-0000-0000-0000C5160000}"/>
    <cellStyle name="Normal 2 23 5 3 5" xfId="10964" xr:uid="{00000000-0005-0000-0000-0000C6160000}"/>
    <cellStyle name="Normal 2 23 5 4" xfId="6938" xr:uid="{00000000-0005-0000-0000-0000C7160000}"/>
    <cellStyle name="Normal 2 23 5 4 2" xfId="7662" xr:uid="{00000000-0005-0000-0000-0000C8160000}"/>
    <cellStyle name="Normal 2 23 5 4 2 2" xfId="10112" xr:uid="{00000000-0005-0000-0000-0000C9160000}"/>
    <cellStyle name="Normal 2 23 5 4 2 3" xfId="11735" xr:uid="{00000000-0005-0000-0000-0000CA160000}"/>
    <cellStyle name="Normal 2 23 5 4 3" xfId="9426" xr:uid="{00000000-0005-0000-0000-0000CB160000}"/>
    <cellStyle name="Normal 2 23 5 4 4" xfId="11108" xr:uid="{00000000-0005-0000-0000-0000CC160000}"/>
    <cellStyle name="Normal 2 23 5 5" xfId="7281" xr:uid="{00000000-0005-0000-0000-0000CD160000}"/>
    <cellStyle name="Normal 2 23 5 5 2" xfId="7926" xr:uid="{00000000-0005-0000-0000-0000CE160000}"/>
    <cellStyle name="Normal 2 23 5 5 2 2" xfId="10376" xr:uid="{00000000-0005-0000-0000-0000CF160000}"/>
    <cellStyle name="Normal 2 23 5 5 2 3" xfId="11999" xr:uid="{00000000-0005-0000-0000-0000D0160000}"/>
    <cellStyle name="Normal 2 23 5 5 3" xfId="9745" xr:uid="{00000000-0005-0000-0000-0000D1160000}"/>
    <cellStyle name="Normal 2 23 5 5 4" xfId="11374" xr:uid="{00000000-0005-0000-0000-0000D2160000}"/>
    <cellStyle name="Normal 2 23 5 6" xfId="7391" xr:uid="{00000000-0005-0000-0000-0000D3160000}"/>
    <cellStyle name="Normal 2 23 5 6 2" xfId="9841" xr:uid="{00000000-0005-0000-0000-0000D4160000}"/>
    <cellStyle name="Normal 2 23 5 6 3" xfId="11464" xr:uid="{00000000-0005-0000-0000-0000D5160000}"/>
    <cellStyle name="Normal 2 23 5 7" xfId="8776" xr:uid="{00000000-0005-0000-0000-0000D6160000}"/>
    <cellStyle name="Normal 2 23 5 8" xfId="10788" xr:uid="{00000000-0005-0000-0000-0000D7160000}"/>
    <cellStyle name="Normal 2 23 6" xfId="5248" xr:uid="{00000000-0005-0000-0000-0000D8160000}"/>
    <cellStyle name="Normal 2 23 6 2" xfId="6990" xr:uid="{00000000-0005-0000-0000-0000D9160000}"/>
    <cellStyle name="Normal 2 23 6 2 2" xfId="7706" xr:uid="{00000000-0005-0000-0000-0000DA160000}"/>
    <cellStyle name="Normal 2 23 6 2 2 2" xfId="10156" xr:uid="{00000000-0005-0000-0000-0000DB160000}"/>
    <cellStyle name="Normal 2 23 6 2 2 3" xfId="11779" xr:uid="{00000000-0005-0000-0000-0000DC160000}"/>
    <cellStyle name="Normal 2 23 6 2 3" xfId="9476" xr:uid="{00000000-0005-0000-0000-0000DD160000}"/>
    <cellStyle name="Normal 2 23 6 2 4" xfId="11152" xr:uid="{00000000-0005-0000-0000-0000DE160000}"/>
    <cellStyle name="Normal 2 23 6 3" xfId="7435" xr:uid="{00000000-0005-0000-0000-0000DF160000}"/>
    <cellStyle name="Normal 2 23 6 3 2" xfId="9885" xr:uid="{00000000-0005-0000-0000-0000E0160000}"/>
    <cellStyle name="Normal 2 23 6 3 3" xfId="11508" xr:uid="{00000000-0005-0000-0000-0000E1160000}"/>
    <cellStyle name="Normal 2 23 6 4" xfId="8824" xr:uid="{00000000-0005-0000-0000-0000E2160000}"/>
    <cellStyle name="Normal 2 23 6 5" xfId="10833" xr:uid="{00000000-0005-0000-0000-0000E3160000}"/>
    <cellStyle name="Normal 2 23 7" xfId="5343" xr:uid="{00000000-0005-0000-0000-0000E4160000}"/>
    <cellStyle name="Normal 2 23 7 2" xfId="7082" xr:uid="{00000000-0005-0000-0000-0000E5160000}"/>
    <cellStyle name="Normal 2 23 7 2 2" xfId="7794" xr:uid="{00000000-0005-0000-0000-0000E6160000}"/>
    <cellStyle name="Normal 2 23 7 2 2 2" xfId="10244" xr:uid="{00000000-0005-0000-0000-0000E7160000}"/>
    <cellStyle name="Normal 2 23 7 2 2 3" xfId="11867" xr:uid="{00000000-0005-0000-0000-0000E8160000}"/>
    <cellStyle name="Normal 2 23 7 2 3" xfId="9568" xr:uid="{00000000-0005-0000-0000-0000E9160000}"/>
    <cellStyle name="Normal 2 23 7 2 4" xfId="11240" xr:uid="{00000000-0005-0000-0000-0000EA160000}"/>
    <cellStyle name="Normal 2 23 7 3" xfId="7523" xr:uid="{00000000-0005-0000-0000-0000EB160000}"/>
    <cellStyle name="Normal 2 23 7 3 2" xfId="9973" xr:uid="{00000000-0005-0000-0000-0000EC160000}"/>
    <cellStyle name="Normal 2 23 7 3 3" xfId="11596" xr:uid="{00000000-0005-0000-0000-0000ED160000}"/>
    <cellStyle name="Normal 2 23 7 4" xfId="8913" xr:uid="{00000000-0005-0000-0000-0000EE160000}"/>
    <cellStyle name="Normal 2 23 7 5" xfId="10921" xr:uid="{00000000-0005-0000-0000-0000EF160000}"/>
    <cellStyle name="Normal 2 23 8" xfId="6364" xr:uid="{00000000-0005-0000-0000-0000F0160000}"/>
    <cellStyle name="Normal 2 23 8 2" xfId="7611" xr:uid="{00000000-0005-0000-0000-0000F1160000}"/>
    <cellStyle name="Normal 2 23 8 2 2" xfId="10061" xr:uid="{00000000-0005-0000-0000-0000F2160000}"/>
    <cellStyle name="Normal 2 23 8 2 3" xfId="11684" xr:uid="{00000000-0005-0000-0000-0000F3160000}"/>
    <cellStyle name="Normal 2 23 8 3" xfId="9166" xr:uid="{00000000-0005-0000-0000-0000F4160000}"/>
    <cellStyle name="Normal 2 23 8 4" xfId="11013" xr:uid="{00000000-0005-0000-0000-0000F5160000}"/>
    <cellStyle name="Normal 2 23 9" xfId="7225" xr:uid="{00000000-0005-0000-0000-0000F6160000}"/>
    <cellStyle name="Normal 2 23 9 2" xfId="7883" xr:uid="{00000000-0005-0000-0000-0000F7160000}"/>
    <cellStyle name="Normal 2 23 9 2 2" xfId="10333" xr:uid="{00000000-0005-0000-0000-0000F8160000}"/>
    <cellStyle name="Normal 2 23 9 2 3" xfId="11956" xr:uid="{00000000-0005-0000-0000-0000F9160000}"/>
    <cellStyle name="Normal 2 23 9 3" xfId="9695" xr:uid="{00000000-0005-0000-0000-0000FA160000}"/>
    <cellStyle name="Normal 2 23 9 4" xfId="11331" xr:uid="{00000000-0005-0000-0000-0000FB160000}"/>
    <cellStyle name="Normal 2 23_Average Energy Prices" xfId="4260" xr:uid="{00000000-0005-0000-0000-0000FC160000}"/>
    <cellStyle name="Normal 2 24" xfId="1163" xr:uid="{00000000-0005-0000-0000-0000FD160000}"/>
    <cellStyle name="Normal 2 25" xfId="1164" xr:uid="{00000000-0005-0000-0000-0000FE160000}"/>
    <cellStyle name="Normal 2 26" xfId="1165" xr:uid="{00000000-0005-0000-0000-0000FF160000}"/>
    <cellStyle name="Normal 2 27" xfId="1166" xr:uid="{00000000-0005-0000-0000-000000170000}"/>
    <cellStyle name="Normal 2 28" xfId="1167" xr:uid="{00000000-0005-0000-0000-000001170000}"/>
    <cellStyle name="Normal 2 29" xfId="1168" xr:uid="{00000000-0005-0000-0000-000002170000}"/>
    <cellStyle name="Normal 2 3" xfId="1169" xr:uid="{00000000-0005-0000-0000-000003170000}"/>
    <cellStyle name="Normal 2 3 10" xfId="5341" xr:uid="{00000000-0005-0000-0000-000004170000}"/>
    <cellStyle name="Normal 2 3 10 2" xfId="7080" xr:uid="{00000000-0005-0000-0000-000005170000}"/>
    <cellStyle name="Normal 2 3 10 2 2" xfId="7792" xr:uid="{00000000-0005-0000-0000-000006170000}"/>
    <cellStyle name="Normal 2 3 10 2 2 2" xfId="10242" xr:uid="{00000000-0005-0000-0000-000007170000}"/>
    <cellStyle name="Normal 2 3 10 2 2 3" xfId="11865" xr:uid="{00000000-0005-0000-0000-000008170000}"/>
    <cellStyle name="Normal 2 3 10 2 3" xfId="9566" xr:uid="{00000000-0005-0000-0000-000009170000}"/>
    <cellStyle name="Normal 2 3 10 2 4" xfId="11238" xr:uid="{00000000-0005-0000-0000-00000A170000}"/>
    <cellStyle name="Normal 2 3 10 3" xfId="7521" xr:uid="{00000000-0005-0000-0000-00000B170000}"/>
    <cellStyle name="Normal 2 3 10 3 2" xfId="9971" xr:uid="{00000000-0005-0000-0000-00000C170000}"/>
    <cellStyle name="Normal 2 3 10 3 3" xfId="11594" xr:uid="{00000000-0005-0000-0000-00000D170000}"/>
    <cellStyle name="Normal 2 3 10 4" xfId="8911" xr:uid="{00000000-0005-0000-0000-00000E170000}"/>
    <cellStyle name="Normal 2 3 10 5" xfId="10919" xr:uid="{00000000-0005-0000-0000-00000F170000}"/>
    <cellStyle name="Normal 2 3 11" xfId="6534" xr:uid="{00000000-0005-0000-0000-000010170000}"/>
    <cellStyle name="Normal 2 3 11 2" xfId="7615" xr:uid="{00000000-0005-0000-0000-000011170000}"/>
    <cellStyle name="Normal 2 3 11 2 2" xfId="10065" xr:uid="{00000000-0005-0000-0000-000012170000}"/>
    <cellStyle name="Normal 2 3 11 2 3" xfId="11688" xr:uid="{00000000-0005-0000-0000-000013170000}"/>
    <cellStyle name="Normal 2 3 11 3" xfId="9229" xr:uid="{00000000-0005-0000-0000-000014170000}"/>
    <cellStyle name="Normal 2 3 11 4" xfId="11020" xr:uid="{00000000-0005-0000-0000-000015170000}"/>
    <cellStyle name="Normal 2 3 12" xfId="7223" xr:uid="{00000000-0005-0000-0000-000016170000}"/>
    <cellStyle name="Normal 2 3 12 2" xfId="7881" xr:uid="{00000000-0005-0000-0000-000017170000}"/>
    <cellStyle name="Normal 2 3 12 2 2" xfId="10331" xr:uid="{00000000-0005-0000-0000-000018170000}"/>
    <cellStyle name="Normal 2 3 12 2 3" xfId="11954" xr:uid="{00000000-0005-0000-0000-000019170000}"/>
    <cellStyle name="Normal 2 3 12 3" xfId="9693" xr:uid="{00000000-0005-0000-0000-00001A170000}"/>
    <cellStyle name="Normal 2 3 12 4" xfId="11329" xr:uid="{00000000-0005-0000-0000-00001B170000}"/>
    <cellStyle name="Normal 2 3 13" xfId="7337" xr:uid="{00000000-0005-0000-0000-00001C170000}"/>
    <cellStyle name="Normal 2 3 13 2" xfId="9793" xr:uid="{00000000-0005-0000-0000-00001D170000}"/>
    <cellStyle name="Normal 2 3 13 3" xfId="11421" xr:uid="{00000000-0005-0000-0000-00001E170000}"/>
    <cellStyle name="Normal 2 3 14" xfId="2750" xr:uid="{00000000-0005-0000-0000-00001F170000}"/>
    <cellStyle name="Normal 2 3 14 2" xfId="8406" xr:uid="{00000000-0005-0000-0000-000020170000}"/>
    <cellStyle name="Normal 2 3 14 3" xfId="10701" xr:uid="{00000000-0005-0000-0000-000021170000}"/>
    <cellStyle name="Normal 2 3 2" xfId="1170" xr:uid="{00000000-0005-0000-0000-000022170000}"/>
    <cellStyle name="Normal 2 3 2 2" xfId="1171" xr:uid="{00000000-0005-0000-0000-000023170000}"/>
    <cellStyle name="Normal 2 3 2 2 2" xfId="5818" xr:uid="{00000000-0005-0000-0000-000024170000}"/>
    <cellStyle name="Normal 2 3 2 3" xfId="3105" xr:uid="{00000000-0005-0000-0000-000025170000}"/>
    <cellStyle name="Normal 2 3 2_Data Input" xfId="4393" xr:uid="{00000000-0005-0000-0000-000026170000}"/>
    <cellStyle name="Normal 2 3 3" xfId="1172" xr:uid="{00000000-0005-0000-0000-000027170000}"/>
    <cellStyle name="Normal 2 3 3 10" xfId="7341" xr:uid="{00000000-0005-0000-0000-000028170000}"/>
    <cellStyle name="Normal 2 3 3 10 2" xfId="9797" xr:uid="{00000000-0005-0000-0000-000029170000}"/>
    <cellStyle name="Normal 2 3 3 10 3" xfId="11425" xr:uid="{00000000-0005-0000-0000-00002A170000}"/>
    <cellStyle name="Normal 2 3 3 11" xfId="2811" xr:uid="{00000000-0005-0000-0000-00002B170000}"/>
    <cellStyle name="Normal 2 3 3 11 2" xfId="8416" xr:uid="{00000000-0005-0000-0000-00002C170000}"/>
    <cellStyle name="Normal 2 3 3 11 3" xfId="10706" xr:uid="{00000000-0005-0000-0000-00002D170000}"/>
    <cellStyle name="Normal 2 3 3 2" xfId="2841" xr:uid="{00000000-0005-0000-0000-00002E170000}"/>
    <cellStyle name="Normal 2 3 3 2 10" xfId="10714" xr:uid="{00000000-0005-0000-0000-00002F170000}"/>
    <cellStyle name="Normal 2 3 3 2 2" xfId="5197" xr:uid="{00000000-0005-0000-0000-000030170000}"/>
    <cellStyle name="Normal 2 3 3 2 2 2" xfId="5309" xr:uid="{00000000-0005-0000-0000-000031170000}"/>
    <cellStyle name="Normal 2 3 3 2 2 2 2" xfId="7048" xr:uid="{00000000-0005-0000-0000-000032170000}"/>
    <cellStyle name="Normal 2 3 3 2 2 2 2 2" xfId="7760" xr:uid="{00000000-0005-0000-0000-000033170000}"/>
    <cellStyle name="Normal 2 3 3 2 2 2 2 2 2" xfId="10210" xr:uid="{00000000-0005-0000-0000-000034170000}"/>
    <cellStyle name="Normal 2 3 3 2 2 2 2 2 3" xfId="11833" xr:uid="{00000000-0005-0000-0000-000035170000}"/>
    <cellStyle name="Normal 2 3 3 2 2 2 2 3" xfId="9534" xr:uid="{00000000-0005-0000-0000-000036170000}"/>
    <cellStyle name="Normal 2 3 3 2 2 2 2 4" xfId="11206" xr:uid="{00000000-0005-0000-0000-000037170000}"/>
    <cellStyle name="Normal 2 3 3 2 2 2 3" xfId="7489" xr:uid="{00000000-0005-0000-0000-000038170000}"/>
    <cellStyle name="Normal 2 3 3 2 2 2 3 2" xfId="9939" xr:uid="{00000000-0005-0000-0000-000039170000}"/>
    <cellStyle name="Normal 2 3 3 2 2 2 3 3" xfId="11562" xr:uid="{00000000-0005-0000-0000-00003A170000}"/>
    <cellStyle name="Normal 2 3 3 2 2 2 4" xfId="8879" xr:uid="{00000000-0005-0000-0000-00003B170000}"/>
    <cellStyle name="Normal 2 3 3 2 2 2 5" xfId="10887" xr:uid="{00000000-0005-0000-0000-00003C170000}"/>
    <cellStyle name="Normal 2 3 3 2 2 3" xfId="5397" xr:uid="{00000000-0005-0000-0000-00003D170000}"/>
    <cellStyle name="Normal 2 3 3 2 2 3 2" xfId="7135" xr:uid="{00000000-0005-0000-0000-00003E170000}"/>
    <cellStyle name="Normal 2 3 3 2 2 3 2 2" xfId="7847" xr:uid="{00000000-0005-0000-0000-00003F170000}"/>
    <cellStyle name="Normal 2 3 3 2 2 3 2 2 2" xfId="10297" xr:uid="{00000000-0005-0000-0000-000040170000}"/>
    <cellStyle name="Normal 2 3 3 2 2 3 2 2 3" xfId="11920" xr:uid="{00000000-0005-0000-0000-000041170000}"/>
    <cellStyle name="Normal 2 3 3 2 2 3 2 3" xfId="9621" xr:uid="{00000000-0005-0000-0000-000042170000}"/>
    <cellStyle name="Normal 2 3 3 2 2 3 2 4" xfId="11293" xr:uid="{00000000-0005-0000-0000-000043170000}"/>
    <cellStyle name="Normal 2 3 3 2 2 3 3" xfId="7576" xr:uid="{00000000-0005-0000-0000-000044170000}"/>
    <cellStyle name="Normal 2 3 3 2 2 3 3 2" xfId="10026" xr:uid="{00000000-0005-0000-0000-000045170000}"/>
    <cellStyle name="Normal 2 3 3 2 2 3 3 3" xfId="11649" xr:uid="{00000000-0005-0000-0000-000046170000}"/>
    <cellStyle name="Normal 2 3 3 2 2 3 4" xfId="8966" xr:uid="{00000000-0005-0000-0000-000047170000}"/>
    <cellStyle name="Normal 2 3 3 2 2 3 5" xfId="10974" xr:uid="{00000000-0005-0000-0000-000048170000}"/>
    <cellStyle name="Normal 2 3 3 2 2 4" xfId="6952" xr:uid="{00000000-0005-0000-0000-000049170000}"/>
    <cellStyle name="Normal 2 3 3 2 2 4 2" xfId="7672" xr:uid="{00000000-0005-0000-0000-00004A170000}"/>
    <cellStyle name="Normal 2 3 3 2 2 4 2 2" xfId="10122" xr:uid="{00000000-0005-0000-0000-00004B170000}"/>
    <cellStyle name="Normal 2 3 3 2 2 4 2 3" xfId="11745" xr:uid="{00000000-0005-0000-0000-00004C170000}"/>
    <cellStyle name="Normal 2 3 3 2 2 4 3" xfId="9440" xr:uid="{00000000-0005-0000-0000-00004D170000}"/>
    <cellStyle name="Normal 2 3 3 2 2 4 4" xfId="11118" xr:uid="{00000000-0005-0000-0000-00004E170000}"/>
    <cellStyle name="Normal 2 3 3 2 2 5" xfId="7291" xr:uid="{00000000-0005-0000-0000-00004F170000}"/>
    <cellStyle name="Normal 2 3 3 2 2 5 2" xfId="7936" xr:uid="{00000000-0005-0000-0000-000050170000}"/>
    <cellStyle name="Normal 2 3 3 2 2 5 2 2" xfId="10386" xr:uid="{00000000-0005-0000-0000-000051170000}"/>
    <cellStyle name="Normal 2 3 3 2 2 5 2 3" xfId="12009" xr:uid="{00000000-0005-0000-0000-000052170000}"/>
    <cellStyle name="Normal 2 3 3 2 2 5 3" xfId="9755" xr:uid="{00000000-0005-0000-0000-000053170000}"/>
    <cellStyle name="Normal 2 3 3 2 2 5 4" xfId="11384" xr:uid="{00000000-0005-0000-0000-000054170000}"/>
    <cellStyle name="Normal 2 3 3 2 2 6" xfId="7401" xr:uid="{00000000-0005-0000-0000-000055170000}"/>
    <cellStyle name="Normal 2 3 3 2 2 6 2" xfId="9851" xr:uid="{00000000-0005-0000-0000-000056170000}"/>
    <cellStyle name="Normal 2 3 3 2 2 6 3" xfId="11474" xr:uid="{00000000-0005-0000-0000-000057170000}"/>
    <cellStyle name="Normal 2 3 3 2 2 7" xfId="8788" xr:uid="{00000000-0005-0000-0000-000058170000}"/>
    <cellStyle name="Normal 2 3 3 2 2 8" xfId="10799" xr:uid="{00000000-0005-0000-0000-000059170000}"/>
    <cellStyle name="Normal 2 3 3 2 3" xfId="5262" xr:uid="{00000000-0005-0000-0000-00005A170000}"/>
    <cellStyle name="Normal 2 3 3 2 3 2" xfId="7003" xr:uid="{00000000-0005-0000-0000-00005B170000}"/>
    <cellStyle name="Normal 2 3 3 2 3 2 2" xfId="7716" xr:uid="{00000000-0005-0000-0000-00005C170000}"/>
    <cellStyle name="Normal 2 3 3 2 3 2 2 2" xfId="10166" xr:uid="{00000000-0005-0000-0000-00005D170000}"/>
    <cellStyle name="Normal 2 3 3 2 3 2 2 3" xfId="11789" xr:uid="{00000000-0005-0000-0000-00005E170000}"/>
    <cellStyle name="Normal 2 3 3 2 3 2 3" xfId="9489" xr:uid="{00000000-0005-0000-0000-00005F170000}"/>
    <cellStyle name="Normal 2 3 3 2 3 2 4" xfId="11162" xr:uid="{00000000-0005-0000-0000-000060170000}"/>
    <cellStyle name="Normal 2 3 3 2 3 3" xfId="7445" xr:uid="{00000000-0005-0000-0000-000061170000}"/>
    <cellStyle name="Normal 2 3 3 2 3 3 2" xfId="9895" xr:uid="{00000000-0005-0000-0000-000062170000}"/>
    <cellStyle name="Normal 2 3 3 2 3 3 3" xfId="11518" xr:uid="{00000000-0005-0000-0000-000063170000}"/>
    <cellStyle name="Normal 2 3 3 2 3 4" xfId="8834" xr:uid="{00000000-0005-0000-0000-000064170000}"/>
    <cellStyle name="Normal 2 3 3 2 3 5" xfId="10843" xr:uid="{00000000-0005-0000-0000-000065170000}"/>
    <cellStyle name="Normal 2 3 3 2 4" xfId="5355" xr:uid="{00000000-0005-0000-0000-000066170000}"/>
    <cellStyle name="Normal 2 3 3 2 4 2" xfId="7093" xr:uid="{00000000-0005-0000-0000-000067170000}"/>
    <cellStyle name="Normal 2 3 3 2 4 2 2" xfId="7805" xr:uid="{00000000-0005-0000-0000-000068170000}"/>
    <cellStyle name="Normal 2 3 3 2 4 2 2 2" xfId="10255" xr:uid="{00000000-0005-0000-0000-000069170000}"/>
    <cellStyle name="Normal 2 3 3 2 4 2 2 3" xfId="11878" xr:uid="{00000000-0005-0000-0000-00006A170000}"/>
    <cellStyle name="Normal 2 3 3 2 4 2 3" xfId="9579" xr:uid="{00000000-0005-0000-0000-00006B170000}"/>
    <cellStyle name="Normal 2 3 3 2 4 2 4" xfId="11251" xr:uid="{00000000-0005-0000-0000-00006C170000}"/>
    <cellStyle name="Normal 2 3 3 2 4 3" xfId="7534" xr:uid="{00000000-0005-0000-0000-00006D170000}"/>
    <cellStyle name="Normal 2 3 3 2 4 3 2" xfId="9984" xr:uid="{00000000-0005-0000-0000-00006E170000}"/>
    <cellStyle name="Normal 2 3 3 2 4 3 3" xfId="11607" xr:uid="{00000000-0005-0000-0000-00006F170000}"/>
    <cellStyle name="Normal 2 3 3 2 4 4" xfId="8924" xr:uid="{00000000-0005-0000-0000-000070170000}"/>
    <cellStyle name="Normal 2 3 3 2 4 5" xfId="10932" xr:uid="{00000000-0005-0000-0000-000071170000}"/>
    <cellStyle name="Normal 2 3 3 2 5" xfId="6580" xr:uid="{00000000-0005-0000-0000-000072170000}"/>
    <cellStyle name="Normal 2 3 3 2 5 2" xfId="7626" xr:uid="{00000000-0005-0000-0000-000073170000}"/>
    <cellStyle name="Normal 2 3 3 2 5 2 2" xfId="10076" xr:uid="{00000000-0005-0000-0000-000074170000}"/>
    <cellStyle name="Normal 2 3 3 2 5 2 3" xfId="11699" xr:uid="{00000000-0005-0000-0000-000075170000}"/>
    <cellStyle name="Normal 2 3 3 2 5 3" xfId="9256" xr:uid="{00000000-0005-0000-0000-000076170000}"/>
    <cellStyle name="Normal 2 3 3 2 5 4" xfId="11038" xr:uid="{00000000-0005-0000-0000-000077170000}"/>
    <cellStyle name="Normal 2 3 3 2 6" xfId="6367" xr:uid="{00000000-0005-0000-0000-000078170000}"/>
    <cellStyle name="Normal 2 3 3 2 7" xfId="7236" xr:uid="{00000000-0005-0000-0000-000079170000}"/>
    <cellStyle name="Normal 2 3 3 2 7 2" xfId="7893" xr:uid="{00000000-0005-0000-0000-00007A170000}"/>
    <cellStyle name="Normal 2 3 3 2 7 2 2" xfId="10343" xr:uid="{00000000-0005-0000-0000-00007B170000}"/>
    <cellStyle name="Normal 2 3 3 2 7 2 3" xfId="11966" xr:uid="{00000000-0005-0000-0000-00007C170000}"/>
    <cellStyle name="Normal 2 3 3 2 7 3" xfId="9705" xr:uid="{00000000-0005-0000-0000-00007D170000}"/>
    <cellStyle name="Normal 2 3 3 2 7 4" xfId="11341" xr:uid="{00000000-0005-0000-0000-00007E170000}"/>
    <cellStyle name="Normal 2 3 3 2 8" xfId="7349" xr:uid="{00000000-0005-0000-0000-00007F170000}"/>
    <cellStyle name="Normal 2 3 3 2 8 2" xfId="9805" xr:uid="{00000000-0005-0000-0000-000080170000}"/>
    <cellStyle name="Normal 2 3 3 2 8 3" xfId="11433" xr:uid="{00000000-0005-0000-0000-000081170000}"/>
    <cellStyle name="Normal 2 3 3 2 9" xfId="8425" xr:uid="{00000000-0005-0000-0000-000082170000}"/>
    <cellStyle name="Normal 2 3 3 2_Output(m)" xfId="5819" xr:uid="{00000000-0005-0000-0000-000083170000}"/>
    <cellStyle name="Normal 2 3 3 3" xfId="3106" xr:uid="{00000000-0005-0000-0000-000084170000}"/>
    <cellStyle name="Normal 2 3 3 4" xfId="5188" xr:uid="{00000000-0005-0000-0000-000085170000}"/>
    <cellStyle name="Normal 2 3 3 4 2" xfId="5301" xr:uid="{00000000-0005-0000-0000-000086170000}"/>
    <cellStyle name="Normal 2 3 3 4 2 2" xfId="7040" xr:uid="{00000000-0005-0000-0000-000087170000}"/>
    <cellStyle name="Normal 2 3 3 4 2 2 2" xfId="7752" xr:uid="{00000000-0005-0000-0000-000088170000}"/>
    <cellStyle name="Normal 2 3 3 4 2 2 2 2" xfId="10202" xr:uid="{00000000-0005-0000-0000-000089170000}"/>
    <cellStyle name="Normal 2 3 3 4 2 2 2 3" xfId="11825" xr:uid="{00000000-0005-0000-0000-00008A170000}"/>
    <cellStyle name="Normal 2 3 3 4 2 2 3" xfId="9526" xr:uid="{00000000-0005-0000-0000-00008B170000}"/>
    <cellStyle name="Normal 2 3 3 4 2 2 4" xfId="11198" xr:uid="{00000000-0005-0000-0000-00008C170000}"/>
    <cellStyle name="Normal 2 3 3 4 2 3" xfId="7481" xr:uid="{00000000-0005-0000-0000-00008D170000}"/>
    <cellStyle name="Normal 2 3 3 4 2 3 2" xfId="9931" xr:uid="{00000000-0005-0000-0000-00008E170000}"/>
    <cellStyle name="Normal 2 3 3 4 2 3 3" xfId="11554" xr:uid="{00000000-0005-0000-0000-00008F170000}"/>
    <cellStyle name="Normal 2 3 3 4 2 4" xfId="8871" xr:uid="{00000000-0005-0000-0000-000090170000}"/>
    <cellStyle name="Normal 2 3 3 4 2 5" xfId="10879" xr:uid="{00000000-0005-0000-0000-000091170000}"/>
    <cellStyle name="Normal 2 3 3 4 3" xfId="5389" xr:uid="{00000000-0005-0000-0000-000092170000}"/>
    <cellStyle name="Normal 2 3 3 4 3 2" xfId="7127" xr:uid="{00000000-0005-0000-0000-000093170000}"/>
    <cellStyle name="Normal 2 3 3 4 3 2 2" xfId="7839" xr:uid="{00000000-0005-0000-0000-000094170000}"/>
    <cellStyle name="Normal 2 3 3 4 3 2 2 2" xfId="10289" xr:uid="{00000000-0005-0000-0000-000095170000}"/>
    <cellStyle name="Normal 2 3 3 4 3 2 2 3" xfId="11912" xr:uid="{00000000-0005-0000-0000-000096170000}"/>
    <cellStyle name="Normal 2 3 3 4 3 2 3" xfId="9613" xr:uid="{00000000-0005-0000-0000-000097170000}"/>
    <cellStyle name="Normal 2 3 3 4 3 2 4" xfId="11285" xr:uid="{00000000-0005-0000-0000-000098170000}"/>
    <cellStyle name="Normal 2 3 3 4 3 3" xfId="7568" xr:uid="{00000000-0005-0000-0000-000099170000}"/>
    <cellStyle name="Normal 2 3 3 4 3 3 2" xfId="10018" xr:uid="{00000000-0005-0000-0000-00009A170000}"/>
    <cellStyle name="Normal 2 3 3 4 3 3 3" xfId="11641" xr:uid="{00000000-0005-0000-0000-00009B170000}"/>
    <cellStyle name="Normal 2 3 3 4 3 4" xfId="8958" xr:uid="{00000000-0005-0000-0000-00009C170000}"/>
    <cellStyle name="Normal 2 3 3 4 3 5" xfId="10966" xr:uid="{00000000-0005-0000-0000-00009D170000}"/>
    <cellStyle name="Normal 2 3 3 4 4" xfId="6944" xr:uid="{00000000-0005-0000-0000-00009E170000}"/>
    <cellStyle name="Normal 2 3 3 4 4 2" xfId="7664" xr:uid="{00000000-0005-0000-0000-00009F170000}"/>
    <cellStyle name="Normal 2 3 3 4 4 2 2" xfId="10114" xr:uid="{00000000-0005-0000-0000-0000A0170000}"/>
    <cellStyle name="Normal 2 3 3 4 4 2 3" xfId="11737" xr:uid="{00000000-0005-0000-0000-0000A1170000}"/>
    <cellStyle name="Normal 2 3 3 4 4 3" xfId="9432" xr:uid="{00000000-0005-0000-0000-0000A2170000}"/>
    <cellStyle name="Normal 2 3 3 4 4 4" xfId="11110" xr:uid="{00000000-0005-0000-0000-0000A3170000}"/>
    <cellStyle name="Normal 2 3 3 4 5" xfId="7283" xr:uid="{00000000-0005-0000-0000-0000A4170000}"/>
    <cellStyle name="Normal 2 3 3 4 5 2" xfId="7928" xr:uid="{00000000-0005-0000-0000-0000A5170000}"/>
    <cellStyle name="Normal 2 3 3 4 5 2 2" xfId="10378" xr:uid="{00000000-0005-0000-0000-0000A6170000}"/>
    <cellStyle name="Normal 2 3 3 4 5 2 3" xfId="12001" xr:uid="{00000000-0005-0000-0000-0000A7170000}"/>
    <cellStyle name="Normal 2 3 3 4 5 3" xfId="9747" xr:uid="{00000000-0005-0000-0000-0000A8170000}"/>
    <cellStyle name="Normal 2 3 3 4 5 4" xfId="11376" xr:uid="{00000000-0005-0000-0000-0000A9170000}"/>
    <cellStyle name="Normal 2 3 3 4 6" xfId="7393" xr:uid="{00000000-0005-0000-0000-0000AA170000}"/>
    <cellStyle name="Normal 2 3 3 4 6 2" xfId="9843" xr:uid="{00000000-0005-0000-0000-0000AB170000}"/>
    <cellStyle name="Normal 2 3 3 4 6 3" xfId="11466" xr:uid="{00000000-0005-0000-0000-0000AC170000}"/>
    <cellStyle name="Normal 2 3 3 4 7" xfId="8780" xr:uid="{00000000-0005-0000-0000-0000AD170000}"/>
    <cellStyle name="Normal 2 3 3 4 8" xfId="10791" xr:uid="{00000000-0005-0000-0000-0000AE170000}"/>
    <cellStyle name="Normal 2 3 3 5" xfId="5254" xr:uid="{00000000-0005-0000-0000-0000AF170000}"/>
    <cellStyle name="Normal 2 3 3 5 2" xfId="6995" xr:uid="{00000000-0005-0000-0000-0000B0170000}"/>
    <cellStyle name="Normal 2 3 3 5 2 2" xfId="7708" xr:uid="{00000000-0005-0000-0000-0000B1170000}"/>
    <cellStyle name="Normal 2 3 3 5 2 2 2" xfId="10158" xr:uid="{00000000-0005-0000-0000-0000B2170000}"/>
    <cellStyle name="Normal 2 3 3 5 2 2 3" xfId="11781" xr:uid="{00000000-0005-0000-0000-0000B3170000}"/>
    <cellStyle name="Normal 2 3 3 5 2 3" xfId="9481" xr:uid="{00000000-0005-0000-0000-0000B4170000}"/>
    <cellStyle name="Normal 2 3 3 5 2 4" xfId="11154" xr:uid="{00000000-0005-0000-0000-0000B5170000}"/>
    <cellStyle name="Normal 2 3 3 5 3" xfId="7437" xr:uid="{00000000-0005-0000-0000-0000B6170000}"/>
    <cellStyle name="Normal 2 3 3 5 3 2" xfId="9887" xr:uid="{00000000-0005-0000-0000-0000B7170000}"/>
    <cellStyle name="Normal 2 3 3 5 3 3" xfId="11510" xr:uid="{00000000-0005-0000-0000-0000B8170000}"/>
    <cellStyle name="Normal 2 3 3 5 4" xfId="8826" xr:uid="{00000000-0005-0000-0000-0000B9170000}"/>
    <cellStyle name="Normal 2 3 3 5 5" xfId="10835" xr:uid="{00000000-0005-0000-0000-0000BA170000}"/>
    <cellStyle name="Normal 2 3 3 6" xfId="5347" xr:uid="{00000000-0005-0000-0000-0000BB170000}"/>
    <cellStyle name="Normal 2 3 3 6 2" xfId="7085" xr:uid="{00000000-0005-0000-0000-0000BC170000}"/>
    <cellStyle name="Normal 2 3 3 6 2 2" xfId="7797" xr:uid="{00000000-0005-0000-0000-0000BD170000}"/>
    <cellStyle name="Normal 2 3 3 6 2 2 2" xfId="10247" xr:uid="{00000000-0005-0000-0000-0000BE170000}"/>
    <cellStyle name="Normal 2 3 3 6 2 2 3" xfId="11870" xr:uid="{00000000-0005-0000-0000-0000BF170000}"/>
    <cellStyle name="Normal 2 3 3 6 2 3" xfId="9571" xr:uid="{00000000-0005-0000-0000-0000C0170000}"/>
    <cellStyle name="Normal 2 3 3 6 2 4" xfId="11243" xr:uid="{00000000-0005-0000-0000-0000C1170000}"/>
    <cellStyle name="Normal 2 3 3 6 3" xfId="7526" xr:uid="{00000000-0005-0000-0000-0000C2170000}"/>
    <cellStyle name="Normal 2 3 3 6 3 2" xfId="9976" xr:uid="{00000000-0005-0000-0000-0000C3170000}"/>
    <cellStyle name="Normal 2 3 3 6 3 3" xfId="11599" xr:uid="{00000000-0005-0000-0000-0000C4170000}"/>
    <cellStyle name="Normal 2 3 3 6 4" xfId="8916" xr:uid="{00000000-0005-0000-0000-0000C5170000}"/>
    <cellStyle name="Normal 2 3 3 6 5" xfId="10924" xr:uid="{00000000-0005-0000-0000-0000C6170000}"/>
    <cellStyle name="Normal 2 3 3 7" xfId="6573" xr:uid="{00000000-0005-0000-0000-0000C7170000}"/>
    <cellStyle name="Normal 2 3 3 7 2" xfId="7619" xr:uid="{00000000-0005-0000-0000-0000C8170000}"/>
    <cellStyle name="Normal 2 3 3 7 2 2" xfId="10069" xr:uid="{00000000-0005-0000-0000-0000C9170000}"/>
    <cellStyle name="Normal 2 3 3 7 2 3" xfId="11692" xr:uid="{00000000-0005-0000-0000-0000CA170000}"/>
    <cellStyle name="Normal 2 3 3 7 3" xfId="9249" xr:uid="{00000000-0005-0000-0000-0000CB170000}"/>
    <cellStyle name="Normal 2 3 3 7 4" xfId="11031" xr:uid="{00000000-0005-0000-0000-0000CC170000}"/>
    <cellStyle name="Normal 2 3 3 8" xfId="6366" xr:uid="{00000000-0005-0000-0000-0000CD170000}"/>
    <cellStyle name="Normal 2 3 3 9" xfId="7228" xr:uid="{00000000-0005-0000-0000-0000CE170000}"/>
    <cellStyle name="Normal 2 3 3 9 2" xfId="7885" xr:uid="{00000000-0005-0000-0000-0000CF170000}"/>
    <cellStyle name="Normal 2 3 3 9 2 2" xfId="10335" xr:uid="{00000000-0005-0000-0000-0000D0170000}"/>
    <cellStyle name="Normal 2 3 3 9 2 3" xfId="11958" xr:uid="{00000000-0005-0000-0000-0000D1170000}"/>
    <cellStyle name="Normal 2 3 3 9 3" xfId="9697" xr:uid="{00000000-0005-0000-0000-0000D2170000}"/>
    <cellStyle name="Normal 2 3 3 9 4" xfId="11333" xr:uid="{00000000-0005-0000-0000-0000D3170000}"/>
    <cellStyle name="Normal 2 3 3_Average Energy Prices" xfId="4261" xr:uid="{00000000-0005-0000-0000-0000D4170000}"/>
    <cellStyle name="Normal 2 3 4" xfId="2832" xr:uid="{00000000-0005-0000-0000-0000D5170000}"/>
    <cellStyle name="Normal 2 3 4 10" xfId="10710" xr:uid="{00000000-0005-0000-0000-0000D6170000}"/>
    <cellStyle name="Normal 2 3 4 2" xfId="5193" xr:uid="{00000000-0005-0000-0000-0000D7170000}"/>
    <cellStyle name="Normal 2 3 4 2 2" xfId="5305" xr:uid="{00000000-0005-0000-0000-0000D8170000}"/>
    <cellStyle name="Normal 2 3 4 2 2 2" xfId="7044" xr:uid="{00000000-0005-0000-0000-0000D9170000}"/>
    <cellStyle name="Normal 2 3 4 2 2 2 2" xfId="7756" xr:uid="{00000000-0005-0000-0000-0000DA170000}"/>
    <cellStyle name="Normal 2 3 4 2 2 2 2 2" xfId="10206" xr:uid="{00000000-0005-0000-0000-0000DB170000}"/>
    <cellStyle name="Normal 2 3 4 2 2 2 2 3" xfId="11829" xr:uid="{00000000-0005-0000-0000-0000DC170000}"/>
    <cellStyle name="Normal 2 3 4 2 2 2 3" xfId="9530" xr:uid="{00000000-0005-0000-0000-0000DD170000}"/>
    <cellStyle name="Normal 2 3 4 2 2 2 4" xfId="11202" xr:uid="{00000000-0005-0000-0000-0000DE170000}"/>
    <cellStyle name="Normal 2 3 4 2 2 3" xfId="7485" xr:uid="{00000000-0005-0000-0000-0000DF170000}"/>
    <cellStyle name="Normal 2 3 4 2 2 3 2" xfId="9935" xr:uid="{00000000-0005-0000-0000-0000E0170000}"/>
    <cellStyle name="Normal 2 3 4 2 2 3 3" xfId="11558" xr:uid="{00000000-0005-0000-0000-0000E1170000}"/>
    <cellStyle name="Normal 2 3 4 2 2 4" xfId="8875" xr:uid="{00000000-0005-0000-0000-0000E2170000}"/>
    <cellStyle name="Normal 2 3 4 2 2 5" xfId="10883" xr:uid="{00000000-0005-0000-0000-0000E3170000}"/>
    <cellStyle name="Normal 2 3 4 2 3" xfId="5393" xr:uid="{00000000-0005-0000-0000-0000E4170000}"/>
    <cellStyle name="Normal 2 3 4 2 3 2" xfId="7131" xr:uid="{00000000-0005-0000-0000-0000E5170000}"/>
    <cellStyle name="Normal 2 3 4 2 3 2 2" xfId="7843" xr:uid="{00000000-0005-0000-0000-0000E6170000}"/>
    <cellStyle name="Normal 2 3 4 2 3 2 2 2" xfId="10293" xr:uid="{00000000-0005-0000-0000-0000E7170000}"/>
    <cellStyle name="Normal 2 3 4 2 3 2 2 3" xfId="11916" xr:uid="{00000000-0005-0000-0000-0000E8170000}"/>
    <cellStyle name="Normal 2 3 4 2 3 2 3" xfId="9617" xr:uid="{00000000-0005-0000-0000-0000E9170000}"/>
    <cellStyle name="Normal 2 3 4 2 3 2 4" xfId="11289" xr:uid="{00000000-0005-0000-0000-0000EA170000}"/>
    <cellStyle name="Normal 2 3 4 2 3 3" xfId="7572" xr:uid="{00000000-0005-0000-0000-0000EB170000}"/>
    <cellStyle name="Normal 2 3 4 2 3 3 2" xfId="10022" xr:uid="{00000000-0005-0000-0000-0000EC170000}"/>
    <cellStyle name="Normal 2 3 4 2 3 3 3" xfId="11645" xr:uid="{00000000-0005-0000-0000-0000ED170000}"/>
    <cellStyle name="Normal 2 3 4 2 3 4" xfId="8962" xr:uid="{00000000-0005-0000-0000-0000EE170000}"/>
    <cellStyle name="Normal 2 3 4 2 3 5" xfId="10970" xr:uid="{00000000-0005-0000-0000-0000EF170000}"/>
    <cellStyle name="Normal 2 3 4 2 4" xfId="6948" xr:uid="{00000000-0005-0000-0000-0000F0170000}"/>
    <cellStyle name="Normal 2 3 4 2 4 2" xfId="7668" xr:uid="{00000000-0005-0000-0000-0000F1170000}"/>
    <cellStyle name="Normal 2 3 4 2 4 2 2" xfId="10118" xr:uid="{00000000-0005-0000-0000-0000F2170000}"/>
    <cellStyle name="Normal 2 3 4 2 4 2 3" xfId="11741" xr:uid="{00000000-0005-0000-0000-0000F3170000}"/>
    <cellStyle name="Normal 2 3 4 2 4 3" xfId="9436" xr:uid="{00000000-0005-0000-0000-0000F4170000}"/>
    <cellStyle name="Normal 2 3 4 2 4 4" xfId="11114" xr:uid="{00000000-0005-0000-0000-0000F5170000}"/>
    <cellStyle name="Normal 2 3 4 2 5" xfId="7287" xr:uid="{00000000-0005-0000-0000-0000F6170000}"/>
    <cellStyle name="Normal 2 3 4 2 5 2" xfId="7932" xr:uid="{00000000-0005-0000-0000-0000F7170000}"/>
    <cellStyle name="Normal 2 3 4 2 5 2 2" xfId="10382" xr:uid="{00000000-0005-0000-0000-0000F8170000}"/>
    <cellStyle name="Normal 2 3 4 2 5 2 3" xfId="12005" xr:uid="{00000000-0005-0000-0000-0000F9170000}"/>
    <cellStyle name="Normal 2 3 4 2 5 3" xfId="9751" xr:uid="{00000000-0005-0000-0000-0000FA170000}"/>
    <cellStyle name="Normal 2 3 4 2 5 4" xfId="11380" xr:uid="{00000000-0005-0000-0000-0000FB170000}"/>
    <cellStyle name="Normal 2 3 4 2 6" xfId="7397" xr:uid="{00000000-0005-0000-0000-0000FC170000}"/>
    <cellStyle name="Normal 2 3 4 2 6 2" xfId="9847" xr:uid="{00000000-0005-0000-0000-0000FD170000}"/>
    <cellStyle name="Normal 2 3 4 2 6 3" xfId="11470" xr:uid="{00000000-0005-0000-0000-0000FE170000}"/>
    <cellStyle name="Normal 2 3 4 2 7" xfId="8784" xr:uid="{00000000-0005-0000-0000-0000FF170000}"/>
    <cellStyle name="Normal 2 3 4 2 8" xfId="10795" xr:uid="{00000000-0005-0000-0000-000000180000}"/>
    <cellStyle name="Normal 2 3 4 3" xfId="5258" xr:uid="{00000000-0005-0000-0000-000001180000}"/>
    <cellStyle name="Normal 2 3 4 3 2" xfId="6999" xr:uid="{00000000-0005-0000-0000-000002180000}"/>
    <cellStyle name="Normal 2 3 4 3 2 2" xfId="7712" xr:uid="{00000000-0005-0000-0000-000003180000}"/>
    <cellStyle name="Normal 2 3 4 3 2 2 2" xfId="10162" xr:uid="{00000000-0005-0000-0000-000004180000}"/>
    <cellStyle name="Normal 2 3 4 3 2 2 3" xfId="11785" xr:uid="{00000000-0005-0000-0000-000005180000}"/>
    <cellStyle name="Normal 2 3 4 3 2 3" xfId="9485" xr:uid="{00000000-0005-0000-0000-000006180000}"/>
    <cellStyle name="Normal 2 3 4 3 2 4" xfId="11158" xr:uid="{00000000-0005-0000-0000-000007180000}"/>
    <cellStyle name="Normal 2 3 4 3 3" xfId="7441" xr:uid="{00000000-0005-0000-0000-000008180000}"/>
    <cellStyle name="Normal 2 3 4 3 3 2" xfId="9891" xr:uid="{00000000-0005-0000-0000-000009180000}"/>
    <cellStyle name="Normal 2 3 4 3 3 3" xfId="11514" xr:uid="{00000000-0005-0000-0000-00000A180000}"/>
    <cellStyle name="Normal 2 3 4 3 4" xfId="8830" xr:uid="{00000000-0005-0000-0000-00000B180000}"/>
    <cellStyle name="Normal 2 3 4 3 5" xfId="10839" xr:uid="{00000000-0005-0000-0000-00000C180000}"/>
    <cellStyle name="Normal 2 3 4 4" xfId="5351" xr:uid="{00000000-0005-0000-0000-00000D180000}"/>
    <cellStyle name="Normal 2 3 4 4 2" xfId="7089" xr:uid="{00000000-0005-0000-0000-00000E180000}"/>
    <cellStyle name="Normal 2 3 4 4 2 2" xfId="7801" xr:uid="{00000000-0005-0000-0000-00000F180000}"/>
    <cellStyle name="Normal 2 3 4 4 2 2 2" xfId="10251" xr:uid="{00000000-0005-0000-0000-000010180000}"/>
    <cellStyle name="Normal 2 3 4 4 2 2 3" xfId="11874" xr:uid="{00000000-0005-0000-0000-000011180000}"/>
    <cellStyle name="Normal 2 3 4 4 2 3" xfId="9575" xr:uid="{00000000-0005-0000-0000-000012180000}"/>
    <cellStyle name="Normal 2 3 4 4 2 4" xfId="11247" xr:uid="{00000000-0005-0000-0000-000013180000}"/>
    <cellStyle name="Normal 2 3 4 4 3" xfId="7530" xr:uid="{00000000-0005-0000-0000-000014180000}"/>
    <cellStyle name="Normal 2 3 4 4 3 2" xfId="9980" xr:uid="{00000000-0005-0000-0000-000015180000}"/>
    <cellStyle name="Normal 2 3 4 4 3 3" xfId="11603" xr:uid="{00000000-0005-0000-0000-000016180000}"/>
    <cellStyle name="Normal 2 3 4 4 4" xfId="8920" xr:uid="{00000000-0005-0000-0000-000017180000}"/>
    <cellStyle name="Normal 2 3 4 4 5" xfId="10928" xr:uid="{00000000-0005-0000-0000-000018180000}"/>
    <cellStyle name="Normal 2 3 4 5" xfId="6576" xr:uid="{00000000-0005-0000-0000-000019180000}"/>
    <cellStyle name="Normal 2 3 4 5 2" xfId="7622" xr:uid="{00000000-0005-0000-0000-00001A180000}"/>
    <cellStyle name="Normal 2 3 4 5 2 2" xfId="10072" xr:uid="{00000000-0005-0000-0000-00001B180000}"/>
    <cellStyle name="Normal 2 3 4 5 2 3" xfId="11695" xr:uid="{00000000-0005-0000-0000-00001C180000}"/>
    <cellStyle name="Normal 2 3 4 5 3" xfId="9252" xr:uid="{00000000-0005-0000-0000-00001D180000}"/>
    <cellStyle name="Normal 2 3 4 5 4" xfId="11034" xr:uid="{00000000-0005-0000-0000-00001E180000}"/>
    <cellStyle name="Normal 2 3 4 6" xfId="6368" xr:uid="{00000000-0005-0000-0000-00001F180000}"/>
    <cellStyle name="Normal 2 3 4 7" xfId="7232" xr:uid="{00000000-0005-0000-0000-000020180000}"/>
    <cellStyle name="Normal 2 3 4 7 2" xfId="7889" xr:uid="{00000000-0005-0000-0000-000021180000}"/>
    <cellStyle name="Normal 2 3 4 7 2 2" xfId="10339" xr:uid="{00000000-0005-0000-0000-000022180000}"/>
    <cellStyle name="Normal 2 3 4 7 2 3" xfId="11962" xr:uid="{00000000-0005-0000-0000-000023180000}"/>
    <cellStyle name="Normal 2 3 4 7 3" xfId="9701" xr:uid="{00000000-0005-0000-0000-000024180000}"/>
    <cellStyle name="Normal 2 3 4 7 4" xfId="11337" xr:uid="{00000000-0005-0000-0000-000025180000}"/>
    <cellStyle name="Normal 2 3 4 8" xfId="7345" xr:uid="{00000000-0005-0000-0000-000026180000}"/>
    <cellStyle name="Normal 2 3 4 8 2" xfId="9801" xr:uid="{00000000-0005-0000-0000-000027180000}"/>
    <cellStyle name="Normal 2 3 4 8 3" xfId="11429" xr:uid="{00000000-0005-0000-0000-000028180000}"/>
    <cellStyle name="Normal 2 3 4 9" xfId="8420" xr:uid="{00000000-0005-0000-0000-000029180000}"/>
    <cellStyle name="Normal 2 3 4_Output(m)" xfId="5820" xr:uid="{00000000-0005-0000-0000-00002A180000}"/>
    <cellStyle name="Normal 2 3 5" xfId="3104" xr:uid="{00000000-0005-0000-0000-00002B180000}"/>
    <cellStyle name="Normal 2 3 6" xfId="5169" xr:uid="{00000000-0005-0000-0000-00002C180000}"/>
    <cellStyle name="Normal 2 3 6 2" xfId="5297" xr:uid="{00000000-0005-0000-0000-00002D180000}"/>
    <cellStyle name="Normal 2 3 6 2 2" xfId="7036" xr:uid="{00000000-0005-0000-0000-00002E180000}"/>
    <cellStyle name="Normal 2 3 6 2 2 2" xfId="7748" xr:uid="{00000000-0005-0000-0000-00002F180000}"/>
    <cellStyle name="Normal 2 3 6 2 2 2 2" xfId="10198" xr:uid="{00000000-0005-0000-0000-000030180000}"/>
    <cellStyle name="Normal 2 3 6 2 2 2 3" xfId="11821" xr:uid="{00000000-0005-0000-0000-000031180000}"/>
    <cellStyle name="Normal 2 3 6 2 2 3" xfId="9522" xr:uid="{00000000-0005-0000-0000-000032180000}"/>
    <cellStyle name="Normal 2 3 6 2 2 4" xfId="11194" xr:uid="{00000000-0005-0000-0000-000033180000}"/>
    <cellStyle name="Normal 2 3 6 2 3" xfId="7477" xr:uid="{00000000-0005-0000-0000-000034180000}"/>
    <cellStyle name="Normal 2 3 6 2 3 2" xfId="9927" xr:uid="{00000000-0005-0000-0000-000035180000}"/>
    <cellStyle name="Normal 2 3 6 2 3 3" xfId="11550" xr:uid="{00000000-0005-0000-0000-000036180000}"/>
    <cellStyle name="Normal 2 3 6 2 4" xfId="8867" xr:uid="{00000000-0005-0000-0000-000037180000}"/>
    <cellStyle name="Normal 2 3 6 2 5" xfId="10875" xr:uid="{00000000-0005-0000-0000-000038180000}"/>
    <cellStyle name="Normal 2 3 6 3" xfId="5385" xr:uid="{00000000-0005-0000-0000-000039180000}"/>
    <cellStyle name="Normal 2 3 6 3 2" xfId="7123" xr:uid="{00000000-0005-0000-0000-00003A180000}"/>
    <cellStyle name="Normal 2 3 6 3 2 2" xfId="7835" xr:uid="{00000000-0005-0000-0000-00003B180000}"/>
    <cellStyle name="Normal 2 3 6 3 2 2 2" xfId="10285" xr:uid="{00000000-0005-0000-0000-00003C180000}"/>
    <cellStyle name="Normal 2 3 6 3 2 2 3" xfId="11908" xr:uid="{00000000-0005-0000-0000-00003D180000}"/>
    <cellStyle name="Normal 2 3 6 3 2 3" xfId="9609" xr:uid="{00000000-0005-0000-0000-00003E180000}"/>
    <cellStyle name="Normal 2 3 6 3 2 4" xfId="11281" xr:uid="{00000000-0005-0000-0000-00003F180000}"/>
    <cellStyle name="Normal 2 3 6 3 3" xfId="7564" xr:uid="{00000000-0005-0000-0000-000040180000}"/>
    <cellStyle name="Normal 2 3 6 3 3 2" xfId="10014" xr:uid="{00000000-0005-0000-0000-000041180000}"/>
    <cellStyle name="Normal 2 3 6 3 3 3" xfId="11637" xr:uid="{00000000-0005-0000-0000-000042180000}"/>
    <cellStyle name="Normal 2 3 6 3 4" xfId="8954" xr:uid="{00000000-0005-0000-0000-000043180000}"/>
    <cellStyle name="Normal 2 3 6 3 5" xfId="10962" xr:uid="{00000000-0005-0000-0000-000044180000}"/>
    <cellStyle name="Normal 2 3 6 4" xfId="6936" xr:uid="{00000000-0005-0000-0000-000045180000}"/>
    <cellStyle name="Normal 2 3 6 4 2" xfId="7660" xr:uid="{00000000-0005-0000-0000-000046180000}"/>
    <cellStyle name="Normal 2 3 6 4 2 2" xfId="10110" xr:uid="{00000000-0005-0000-0000-000047180000}"/>
    <cellStyle name="Normal 2 3 6 4 2 3" xfId="11733" xr:uid="{00000000-0005-0000-0000-000048180000}"/>
    <cellStyle name="Normal 2 3 6 4 3" xfId="9424" xr:uid="{00000000-0005-0000-0000-000049180000}"/>
    <cellStyle name="Normal 2 3 6 4 4" xfId="11106" xr:uid="{00000000-0005-0000-0000-00004A180000}"/>
    <cellStyle name="Normal 2 3 6 5" xfId="7279" xr:uid="{00000000-0005-0000-0000-00004B180000}"/>
    <cellStyle name="Normal 2 3 6 5 2" xfId="7924" xr:uid="{00000000-0005-0000-0000-00004C180000}"/>
    <cellStyle name="Normal 2 3 6 5 2 2" xfId="10374" xr:uid="{00000000-0005-0000-0000-00004D180000}"/>
    <cellStyle name="Normal 2 3 6 5 2 3" xfId="11997" xr:uid="{00000000-0005-0000-0000-00004E180000}"/>
    <cellStyle name="Normal 2 3 6 5 3" xfId="9743" xr:uid="{00000000-0005-0000-0000-00004F180000}"/>
    <cellStyle name="Normal 2 3 6 5 4" xfId="11372" xr:uid="{00000000-0005-0000-0000-000050180000}"/>
    <cellStyle name="Normal 2 3 6 6" xfId="7389" xr:uid="{00000000-0005-0000-0000-000051180000}"/>
    <cellStyle name="Normal 2 3 6 6 2" xfId="9839" xr:uid="{00000000-0005-0000-0000-000052180000}"/>
    <cellStyle name="Normal 2 3 6 6 3" xfId="11462" xr:uid="{00000000-0005-0000-0000-000053180000}"/>
    <cellStyle name="Normal 2 3 6 7" xfId="8774" xr:uid="{00000000-0005-0000-0000-000054180000}"/>
    <cellStyle name="Normal 2 3 6 8" xfId="10786" xr:uid="{00000000-0005-0000-0000-000055180000}"/>
    <cellStyle name="Normal 2 3 7" xfId="5224" xr:uid="{00000000-0005-0000-0000-000056180000}"/>
    <cellStyle name="Normal 2 3 7 2" xfId="5329" xr:uid="{00000000-0005-0000-0000-000057180000}"/>
    <cellStyle name="Normal 2 3 7 2 2" xfId="7068" xr:uid="{00000000-0005-0000-0000-000058180000}"/>
    <cellStyle name="Normal 2 3 7 2 2 2" xfId="7780" xr:uid="{00000000-0005-0000-0000-000059180000}"/>
    <cellStyle name="Normal 2 3 7 2 2 2 2" xfId="10230" xr:uid="{00000000-0005-0000-0000-00005A180000}"/>
    <cellStyle name="Normal 2 3 7 2 2 2 3" xfId="11853" xr:uid="{00000000-0005-0000-0000-00005B180000}"/>
    <cellStyle name="Normal 2 3 7 2 2 3" xfId="9554" xr:uid="{00000000-0005-0000-0000-00005C180000}"/>
    <cellStyle name="Normal 2 3 7 2 2 4" xfId="11226" xr:uid="{00000000-0005-0000-0000-00005D180000}"/>
    <cellStyle name="Normal 2 3 7 2 3" xfId="7509" xr:uid="{00000000-0005-0000-0000-00005E180000}"/>
    <cellStyle name="Normal 2 3 7 2 3 2" xfId="9959" xr:uid="{00000000-0005-0000-0000-00005F180000}"/>
    <cellStyle name="Normal 2 3 7 2 3 3" xfId="11582" xr:uid="{00000000-0005-0000-0000-000060180000}"/>
    <cellStyle name="Normal 2 3 7 2 4" xfId="8899" xr:uid="{00000000-0005-0000-0000-000061180000}"/>
    <cellStyle name="Normal 2 3 7 2 5" xfId="10907" xr:uid="{00000000-0005-0000-0000-000062180000}"/>
    <cellStyle name="Normal 2 3 7 3" xfId="5417" xr:uid="{00000000-0005-0000-0000-000063180000}"/>
    <cellStyle name="Normal 2 3 7 3 2" xfId="7155" xr:uid="{00000000-0005-0000-0000-000064180000}"/>
    <cellStyle name="Normal 2 3 7 3 2 2" xfId="7867" xr:uid="{00000000-0005-0000-0000-000065180000}"/>
    <cellStyle name="Normal 2 3 7 3 2 2 2" xfId="10317" xr:uid="{00000000-0005-0000-0000-000066180000}"/>
    <cellStyle name="Normal 2 3 7 3 2 2 3" xfId="11940" xr:uid="{00000000-0005-0000-0000-000067180000}"/>
    <cellStyle name="Normal 2 3 7 3 2 3" xfId="9641" xr:uid="{00000000-0005-0000-0000-000068180000}"/>
    <cellStyle name="Normal 2 3 7 3 2 4" xfId="11313" xr:uid="{00000000-0005-0000-0000-000069180000}"/>
    <cellStyle name="Normal 2 3 7 3 3" xfId="7596" xr:uid="{00000000-0005-0000-0000-00006A180000}"/>
    <cellStyle name="Normal 2 3 7 3 3 2" xfId="10046" xr:uid="{00000000-0005-0000-0000-00006B180000}"/>
    <cellStyle name="Normal 2 3 7 3 3 3" xfId="11669" xr:uid="{00000000-0005-0000-0000-00006C180000}"/>
    <cellStyle name="Normal 2 3 7 3 4" xfId="8986" xr:uid="{00000000-0005-0000-0000-00006D180000}"/>
    <cellStyle name="Normal 2 3 7 3 5" xfId="10994" xr:uid="{00000000-0005-0000-0000-00006E180000}"/>
    <cellStyle name="Normal 2 3 7 4" xfId="6974" xr:uid="{00000000-0005-0000-0000-00006F180000}"/>
    <cellStyle name="Normal 2 3 7 4 2" xfId="7692" xr:uid="{00000000-0005-0000-0000-000070180000}"/>
    <cellStyle name="Normal 2 3 7 4 2 2" xfId="10142" xr:uid="{00000000-0005-0000-0000-000071180000}"/>
    <cellStyle name="Normal 2 3 7 4 2 3" xfId="11765" xr:uid="{00000000-0005-0000-0000-000072180000}"/>
    <cellStyle name="Normal 2 3 7 4 3" xfId="9462" xr:uid="{00000000-0005-0000-0000-000073180000}"/>
    <cellStyle name="Normal 2 3 7 4 4" xfId="11138" xr:uid="{00000000-0005-0000-0000-000074180000}"/>
    <cellStyle name="Normal 2 3 7 5" xfId="7311" xr:uid="{00000000-0005-0000-0000-000075180000}"/>
    <cellStyle name="Normal 2 3 7 5 2" xfId="7956" xr:uid="{00000000-0005-0000-0000-000076180000}"/>
    <cellStyle name="Normal 2 3 7 5 2 2" xfId="10406" xr:uid="{00000000-0005-0000-0000-000077180000}"/>
    <cellStyle name="Normal 2 3 7 5 2 3" xfId="12029" xr:uid="{00000000-0005-0000-0000-000078180000}"/>
    <cellStyle name="Normal 2 3 7 5 3" xfId="9775" xr:uid="{00000000-0005-0000-0000-000079180000}"/>
    <cellStyle name="Normal 2 3 7 5 4" xfId="11404" xr:uid="{00000000-0005-0000-0000-00007A180000}"/>
    <cellStyle name="Normal 2 3 7 6" xfId="7421" xr:uid="{00000000-0005-0000-0000-00007B180000}"/>
    <cellStyle name="Normal 2 3 7 6 2" xfId="9871" xr:uid="{00000000-0005-0000-0000-00007C180000}"/>
    <cellStyle name="Normal 2 3 7 6 3" xfId="11494" xr:uid="{00000000-0005-0000-0000-00007D180000}"/>
    <cellStyle name="Normal 2 3 7 7" xfId="8809" xr:uid="{00000000-0005-0000-0000-00007E180000}"/>
    <cellStyle name="Normal 2 3 7 8" xfId="10819" xr:uid="{00000000-0005-0000-0000-00007F180000}"/>
    <cellStyle name="Normal 2 3 8" xfId="5246" xr:uid="{00000000-0005-0000-0000-000080180000}"/>
    <cellStyle name="Normal 2 3 8 2" xfId="6988" xr:uid="{00000000-0005-0000-0000-000081180000}"/>
    <cellStyle name="Normal 2 3 8 2 2" xfId="7704" xr:uid="{00000000-0005-0000-0000-000082180000}"/>
    <cellStyle name="Normal 2 3 8 2 2 2" xfId="10154" xr:uid="{00000000-0005-0000-0000-000083180000}"/>
    <cellStyle name="Normal 2 3 8 2 2 3" xfId="11777" xr:uid="{00000000-0005-0000-0000-000084180000}"/>
    <cellStyle name="Normal 2 3 8 2 3" xfId="9474" xr:uid="{00000000-0005-0000-0000-000085180000}"/>
    <cellStyle name="Normal 2 3 8 2 4" xfId="11150" xr:uid="{00000000-0005-0000-0000-000086180000}"/>
    <cellStyle name="Normal 2 3 8 3" xfId="7433" xr:uid="{00000000-0005-0000-0000-000087180000}"/>
    <cellStyle name="Normal 2 3 8 3 2" xfId="9883" xr:uid="{00000000-0005-0000-0000-000088180000}"/>
    <cellStyle name="Normal 2 3 8 3 3" xfId="11506" xr:uid="{00000000-0005-0000-0000-000089180000}"/>
    <cellStyle name="Normal 2 3 8 4" xfId="8822" xr:uid="{00000000-0005-0000-0000-00008A180000}"/>
    <cellStyle name="Normal 2 3 8 5" xfId="10831" xr:uid="{00000000-0005-0000-0000-00008B180000}"/>
    <cellStyle name="Normal 2 3 9" xfId="5277" xr:uid="{00000000-0005-0000-0000-00008C180000}"/>
    <cellStyle name="Normal 2 3 9 2" xfId="7018" xr:uid="{00000000-0005-0000-0000-00008D180000}"/>
    <cellStyle name="Normal 2 3 9 2 2" xfId="7731" xr:uid="{00000000-0005-0000-0000-00008E180000}"/>
    <cellStyle name="Normal 2 3 9 2 2 2" xfId="10181" xr:uid="{00000000-0005-0000-0000-00008F180000}"/>
    <cellStyle name="Normal 2 3 9 2 2 3" xfId="11804" xr:uid="{00000000-0005-0000-0000-000090180000}"/>
    <cellStyle name="Normal 2 3 9 2 3" xfId="9504" xr:uid="{00000000-0005-0000-0000-000091180000}"/>
    <cellStyle name="Normal 2 3 9 2 4" xfId="11177" xr:uid="{00000000-0005-0000-0000-000092180000}"/>
    <cellStyle name="Normal 2 3 9 3" xfId="7460" xr:uid="{00000000-0005-0000-0000-000093180000}"/>
    <cellStyle name="Normal 2 3 9 3 2" xfId="9910" xr:uid="{00000000-0005-0000-0000-000094180000}"/>
    <cellStyle name="Normal 2 3 9 3 3" xfId="11533" xr:uid="{00000000-0005-0000-0000-000095180000}"/>
    <cellStyle name="Normal 2 3 9 4" xfId="8849" xr:uid="{00000000-0005-0000-0000-000096180000}"/>
    <cellStyle name="Normal 2 3 9 5" xfId="10858" xr:uid="{00000000-0005-0000-0000-000097180000}"/>
    <cellStyle name="Normal 2 3_20-yr Tr's" xfId="12053" xr:uid="{00000000-0005-0000-0000-000098180000}"/>
    <cellStyle name="Normal 2 30" xfId="1173" xr:uid="{00000000-0005-0000-0000-000099180000}"/>
    <cellStyle name="Normal 2 31" xfId="1174" xr:uid="{00000000-0005-0000-0000-00009A180000}"/>
    <cellStyle name="Normal 2 32" xfId="1175" xr:uid="{00000000-0005-0000-0000-00009B180000}"/>
    <cellStyle name="Normal 2 33" xfId="1176" xr:uid="{00000000-0005-0000-0000-00009C180000}"/>
    <cellStyle name="Normal 2 34" xfId="1177" xr:uid="{00000000-0005-0000-0000-00009D180000}"/>
    <cellStyle name="Normal 2 35" xfId="1178" xr:uid="{00000000-0005-0000-0000-00009E180000}"/>
    <cellStyle name="Normal 2 36" xfId="1179" xr:uid="{00000000-0005-0000-0000-00009F180000}"/>
    <cellStyle name="Normal 2 37" xfId="1180" xr:uid="{00000000-0005-0000-0000-0000A0180000}"/>
    <cellStyle name="Normal 2 38" xfId="1181" xr:uid="{00000000-0005-0000-0000-0000A1180000}"/>
    <cellStyle name="Normal 2 39" xfId="1182" xr:uid="{00000000-0005-0000-0000-0000A2180000}"/>
    <cellStyle name="Normal 2 4" xfId="1183" xr:uid="{00000000-0005-0000-0000-0000A3180000}"/>
    <cellStyle name="Normal 2 4 2" xfId="1184" xr:uid="{00000000-0005-0000-0000-0000A4180000}"/>
    <cellStyle name="Normal 2 4 2 2" xfId="1185" xr:uid="{00000000-0005-0000-0000-0000A5180000}"/>
    <cellStyle name="Normal 2 4 2 2 2" xfId="5821" xr:uid="{00000000-0005-0000-0000-0000A6180000}"/>
    <cellStyle name="Normal 2 4 2 3" xfId="5822" xr:uid="{00000000-0005-0000-0000-0000A7180000}"/>
    <cellStyle name="Normal 2 4 2_Sheet1" xfId="5823" xr:uid="{00000000-0005-0000-0000-0000A8180000}"/>
    <cellStyle name="Normal 2 4 3" xfId="1186" xr:uid="{00000000-0005-0000-0000-0000A9180000}"/>
    <cellStyle name="Normal 2 4 3 2" xfId="5824" xr:uid="{00000000-0005-0000-0000-0000AA180000}"/>
    <cellStyle name="Normal 2 4 4" xfId="3798" xr:uid="{00000000-0005-0000-0000-0000AB180000}"/>
    <cellStyle name="Normal 2 4 4 10" xfId="10770" xr:uid="{00000000-0005-0000-0000-0000AC180000}"/>
    <cellStyle name="Normal 2 4 4 2" xfId="5220" xr:uid="{00000000-0005-0000-0000-0000AD180000}"/>
    <cellStyle name="Normal 2 4 4 2 2" xfId="5326" xr:uid="{00000000-0005-0000-0000-0000AE180000}"/>
    <cellStyle name="Normal 2 4 4 2 2 2" xfId="7065" xr:uid="{00000000-0005-0000-0000-0000AF180000}"/>
    <cellStyle name="Normal 2 4 4 2 2 2 2" xfId="7777" xr:uid="{00000000-0005-0000-0000-0000B0180000}"/>
    <cellStyle name="Normal 2 4 4 2 2 2 2 2" xfId="10227" xr:uid="{00000000-0005-0000-0000-0000B1180000}"/>
    <cellStyle name="Normal 2 4 4 2 2 2 2 3" xfId="11850" xr:uid="{00000000-0005-0000-0000-0000B2180000}"/>
    <cellStyle name="Normal 2 4 4 2 2 2 3" xfId="9551" xr:uid="{00000000-0005-0000-0000-0000B3180000}"/>
    <cellStyle name="Normal 2 4 4 2 2 2 4" xfId="11223" xr:uid="{00000000-0005-0000-0000-0000B4180000}"/>
    <cellStyle name="Normal 2 4 4 2 2 3" xfId="7506" xr:uid="{00000000-0005-0000-0000-0000B5180000}"/>
    <cellStyle name="Normal 2 4 4 2 2 3 2" xfId="9956" xr:uid="{00000000-0005-0000-0000-0000B6180000}"/>
    <cellStyle name="Normal 2 4 4 2 2 3 3" xfId="11579" xr:uid="{00000000-0005-0000-0000-0000B7180000}"/>
    <cellStyle name="Normal 2 4 4 2 2 4" xfId="8896" xr:uid="{00000000-0005-0000-0000-0000B8180000}"/>
    <cellStyle name="Normal 2 4 4 2 2 5" xfId="10904" xr:uid="{00000000-0005-0000-0000-0000B9180000}"/>
    <cellStyle name="Normal 2 4 4 2 3" xfId="5414" xr:uid="{00000000-0005-0000-0000-0000BA180000}"/>
    <cellStyle name="Normal 2 4 4 2 3 2" xfId="7152" xr:uid="{00000000-0005-0000-0000-0000BB180000}"/>
    <cellStyle name="Normal 2 4 4 2 3 2 2" xfId="7864" xr:uid="{00000000-0005-0000-0000-0000BC180000}"/>
    <cellStyle name="Normal 2 4 4 2 3 2 2 2" xfId="10314" xr:uid="{00000000-0005-0000-0000-0000BD180000}"/>
    <cellStyle name="Normal 2 4 4 2 3 2 2 3" xfId="11937" xr:uid="{00000000-0005-0000-0000-0000BE180000}"/>
    <cellStyle name="Normal 2 4 4 2 3 2 3" xfId="9638" xr:uid="{00000000-0005-0000-0000-0000BF180000}"/>
    <cellStyle name="Normal 2 4 4 2 3 2 4" xfId="11310" xr:uid="{00000000-0005-0000-0000-0000C0180000}"/>
    <cellStyle name="Normal 2 4 4 2 3 3" xfId="7593" xr:uid="{00000000-0005-0000-0000-0000C1180000}"/>
    <cellStyle name="Normal 2 4 4 2 3 3 2" xfId="10043" xr:uid="{00000000-0005-0000-0000-0000C2180000}"/>
    <cellStyle name="Normal 2 4 4 2 3 3 3" xfId="11666" xr:uid="{00000000-0005-0000-0000-0000C3180000}"/>
    <cellStyle name="Normal 2 4 4 2 3 4" xfId="8983" xr:uid="{00000000-0005-0000-0000-0000C4180000}"/>
    <cellStyle name="Normal 2 4 4 2 3 5" xfId="10991" xr:uid="{00000000-0005-0000-0000-0000C5180000}"/>
    <cellStyle name="Normal 2 4 4 2 4" xfId="6971" xr:uid="{00000000-0005-0000-0000-0000C6180000}"/>
    <cellStyle name="Normal 2 4 4 2 4 2" xfId="7689" xr:uid="{00000000-0005-0000-0000-0000C7180000}"/>
    <cellStyle name="Normal 2 4 4 2 4 2 2" xfId="10139" xr:uid="{00000000-0005-0000-0000-0000C8180000}"/>
    <cellStyle name="Normal 2 4 4 2 4 2 3" xfId="11762" xr:uid="{00000000-0005-0000-0000-0000C9180000}"/>
    <cellStyle name="Normal 2 4 4 2 4 3" xfId="9459" xr:uid="{00000000-0005-0000-0000-0000CA180000}"/>
    <cellStyle name="Normal 2 4 4 2 4 4" xfId="11135" xr:uid="{00000000-0005-0000-0000-0000CB180000}"/>
    <cellStyle name="Normal 2 4 4 2 5" xfId="7308" xr:uid="{00000000-0005-0000-0000-0000CC180000}"/>
    <cellStyle name="Normal 2 4 4 2 5 2" xfId="7953" xr:uid="{00000000-0005-0000-0000-0000CD180000}"/>
    <cellStyle name="Normal 2 4 4 2 5 2 2" xfId="10403" xr:uid="{00000000-0005-0000-0000-0000CE180000}"/>
    <cellStyle name="Normal 2 4 4 2 5 2 3" xfId="12026" xr:uid="{00000000-0005-0000-0000-0000CF180000}"/>
    <cellStyle name="Normal 2 4 4 2 5 3" xfId="9772" xr:uid="{00000000-0005-0000-0000-0000D0180000}"/>
    <cellStyle name="Normal 2 4 4 2 5 4" xfId="11401" xr:uid="{00000000-0005-0000-0000-0000D1180000}"/>
    <cellStyle name="Normal 2 4 4 2 6" xfId="7418" xr:uid="{00000000-0005-0000-0000-0000D2180000}"/>
    <cellStyle name="Normal 2 4 4 2 6 2" xfId="9868" xr:uid="{00000000-0005-0000-0000-0000D3180000}"/>
    <cellStyle name="Normal 2 4 4 2 6 3" xfId="11491" xr:uid="{00000000-0005-0000-0000-0000D4180000}"/>
    <cellStyle name="Normal 2 4 4 2 7" xfId="8806" xr:uid="{00000000-0005-0000-0000-0000D5180000}"/>
    <cellStyle name="Normal 2 4 4 2 8" xfId="10816" xr:uid="{00000000-0005-0000-0000-0000D6180000}"/>
    <cellStyle name="Normal 2 4 4 3" xfId="5280" xr:uid="{00000000-0005-0000-0000-0000D7180000}"/>
    <cellStyle name="Normal 2 4 4 3 2" xfId="7021" xr:uid="{00000000-0005-0000-0000-0000D8180000}"/>
    <cellStyle name="Normal 2 4 4 3 2 2" xfId="7734" xr:uid="{00000000-0005-0000-0000-0000D9180000}"/>
    <cellStyle name="Normal 2 4 4 3 2 2 2" xfId="10184" xr:uid="{00000000-0005-0000-0000-0000DA180000}"/>
    <cellStyle name="Normal 2 4 4 3 2 2 3" xfId="11807" xr:uid="{00000000-0005-0000-0000-0000DB180000}"/>
    <cellStyle name="Normal 2 4 4 3 2 3" xfId="9507" xr:uid="{00000000-0005-0000-0000-0000DC180000}"/>
    <cellStyle name="Normal 2 4 4 3 2 4" xfId="11180" xr:uid="{00000000-0005-0000-0000-0000DD180000}"/>
    <cellStyle name="Normal 2 4 4 3 3" xfId="7463" xr:uid="{00000000-0005-0000-0000-0000DE180000}"/>
    <cellStyle name="Normal 2 4 4 3 3 2" xfId="9913" xr:uid="{00000000-0005-0000-0000-0000DF180000}"/>
    <cellStyle name="Normal 2 4 4 3 3 3" xfId="11536" xr:uid="{00000000-0005-0000-0000-0000E0180000}"/>
    <cellStyle name="Normal 2 4 4 3 4" xfId="8852" xr:uid="{00000000-0005-0000-0000-0000E1180000}"/>
    <cellStyle name="Normal 2 4 4 3 5" xfId="10861" xr:uid="{00000000-0005-0000-0000-0000E2180000}"/>
    <cellStyle name="Normal 2 4 4 4" xfId="5371" xr:uid="{00000000-0005-0000-0000-0000E3180000}"/>
    <cellStyle name="Normal 2 4 4 4 2" xfId="7109" xr:uid="{00000000-0005-0000-0000-0000E4180000}"/>
    <cellStyle name="Normal 2 4 4 4 2 2" xfId="7821" xr:uid="{00000000-0005-0000-0000-0000E5180000}"/>
    <cellStyle name="Normal 2 4 4 4 2 2 2" xfId="10271" xr:uid="{00000000-0005-0000-0000-0000E6180000}"/>
    <cellStyle name="Normal 2 4 4 4 2 2 3" xfId="11894" xr:uid="{00000000-0005-0000-0000-0000E7180000}"/>
    <cellStyle name="Normal 2 4 4 4 2 3" xfId="9595" xr:uid="{00000000-0005-0000-0000-0000E8180000}"/>
    <cellStyle name="Normal 2 4 4 4 2 4" xfId="11267" xr:uid="{00000000-0005-0000-0000-0000E9180000}"/>
    <cellStyle name="Normal 2 4 4 4 3" xfId="7550" xr:uid="{00000000-0005-0000-0000-0000EA180000}"/>
    <cellStyle name="Normal 2 4 4 4 3 2" xfId="10000" xr:uid="{00000000-0005-0000-0000-0000EB180000}"/>
    <cellStyle name="Normal 2 4 4 4 3 3" xfId="11623" xr:uid="{00000000-0005-0000-0000-0000EC180000}"/>
    <cellStyle name="Normal 2 4 4 4 4" xfId="8940" xr:uid="{00000000-0005-0000-0000-0000ED180000}"/>
    <cellStyle name="Normal 2 4 4 4 5" xfId="10948" xr:uid="{00000000-0005-0000-0000-0000EE180000}"/>
    <cellStyle name="Normal 2 4 4 5" xfId="6872" xr:uid="{00000000-0005-0000-0000-0000EF180000}"/>
    <cellStyle name="Normal 2 4 4 5 2" xfId="7645" xr:uid="{00000000-0005-0000-0000-0000F0180000}"/>
    <cellStyle name="Normal 2 4 4 5 2 2" xfId="10095" xr:uid="{00000000-0005-0000-0000-0000F1180000}"/>
    <cellStyle name="Normal 2 4 4 5 2 3" xfId="11718" xr:uid="{00000000-0005-0000-0000-0000F2180000}"/>
    <cellStyle name="Normal 2 4 4 5 3" xfId="9375" xr:uid="{00000000-0005-0000-0000-0000F3180000}"/>
    <cellStyle name="Normal 2 4 4 5 4" xfId="11091" xr:uid="{00000000-0005-0000-0000-0000F4180000}"/>
    <cellStyle name="Normal 2 4 4 6" xfId="6370" xr:uid="{00000000-0005-0000-0000-0000F5180000}"/>
    <cellStyle name="Normal 2 4 4 7" xfId="7260" xr:uid="{00000000-0005-0000-0000-0000F6180000}"/>
    <cellStyle name="Normal 2 4 4 7 2" xfId="7909" xr:uid="{00000000-0005-0000-0000-0000F7180000}"/>
    <cellStyle name="Normal 2 4 4 7 2 2" xfId="10359" xr:uid="{00000000-0005-0000-0000-0000F8180000}"/>
    <cellStyle name="Normal 2 4 4 7 2 3" xfId="11982" xr:uid="{00000000-0005-0000-0000-0000F9180000}"/>
    <cellStyle name="Normal 2 4 4 7 3" xfId="9727" xr:uid="{00000000-0005-0000-0000-0000FA180000}"/>
    <cellStyle name="Normal 2 4 4 7 4" xfId="11357" xr:uid="{00000000-0005-0000-0000-0000FB180000}"/>
    <cellStyle name="Normal 2 4 4 8" xfId="7375" xr:uid="{00000000-0005-0000-0000-0000FC180000}"/>
    <cellStyle name="Normal 2 4 4 8 2" xfId="9826" xr:uid="{00000000-0005-0000-0000-0000FD180000}"/>
    <cellStyle name="Normal 2 4 4 8 3" xfId="11449" xr:uid="{00000000-0005-0000-0000-0000FE180000}"/>
    <cellStyle name="Normal 2 4 4 9" xfId="8576" xr:uid="{00000000-0005-0000-0000-0000FF180000}"/>
    <cellStyle name="Normal 2 4 4_Output(m)" xfId="5825" xr:uid="{00000000-0005-0000-0000-000000190000}"/>
    <cellStyle name="Normal 2 4 5" xfId="3107" xr:uid="{00000000-0005-0000-0000-000001190000}"/>
    <cellStyle name="Normal 2 4_Data Input" xfId="4394" xr:uid="{00000000-0005-0000-0000-000002190000}"/>
    <cellStyle name="Normal 2 40" xfId="1187" xr:uid="{00000000-0005-0000-0000-000003190000}"/>
    <cellStyle name="Normal 2 41" xfId="1188" xr:uid="{00000000-0005-0000-0000-000004190000}"/>
    <cellStyle name="Normal 2 42" xfId="1189" xr:uid="{00000000-0005-0000-0000-000005190000}"/>
    <cellStyle name="Normal 2 43" xfId="1190" xr:uid="{00000000-0005-0000-0000-000006190000}"/>
    <cellStyle name="Normal 2 44" xfId="1191" xr:uid="{00000000-0005-0000-0000-000007190000}"/>
    <cellStyle name="Normal 2 45" xfId="1192" xr:uid="{00000000-0005-0000-0000-000008190000}"/>
    <cellStyle name="Normal 2 46" xfId="1193" xr:uid="{00000000-0005-0000-0000-000009190000}"/>
    <cellStyle name="Normal 2 47" xfId="1194" xr:uid="{00000000-0005-0000-0000-00000A190000}"/>
    <cellStyle name="Normal 2 48" xfId="1195" xr:uid="{00000000-0005-0000-0000-00000B190000}"/>
    <cellStyle name="Normal 2 49" xfId="1196" xr:uid="{00000000-0005-0000-0000-00000C190000}"/>
    <cellStyle name="Normal 2 49 2" xfId="3109" xr:uid="{00000000-0005-0000-0000-00000D190000}"/>
    <cellStyle name="Normal 2 49 3" xfId="5210" xr:uid="{00000000-0005-0000-0000-00000E190000}"/>
    <cellStyle name="Normal 2 49 3 2" xfId="5321" xr:uid="{00000000-0005-0000-0000-00000F190000}"/>
    <cellStyle name="Normal 2 49 3 2 2" xfId="7060" xr:uid="{00000000-0005-0000-0000-000010190000}"/>
    <cellStyle name="Normal 2 49 3 2 2 2" xfId="7772" xr:uid="{00000000-0005-0000-0000-000011190000}"/>
    <cellStyle name="Normal 2 49 3 2 2 2 2" xfId="10222" xr:uid="{00000000-0005-0000-0000-000012190000}"/>
    <cellStyle name="Normal 2 49 3 2 2 2 3" xfId="11845" xr:uid="{00000000-0005-0000-0000-000013190000}"/>
    <cellStyle name="Normal 2 49 3 2 2 3" xfId="9546" xr:uid="{00000000-0005-0000-0000-000014190000}"/>
    <cellStyle name="Normal 2 49 3 2 2 4" xfId="11218" xr:uid="{00000000-0005-0000-0000-000015190000}"/>
    <cellStyle name="Normal 2 49 3 2 3" xfId="7501" xr:uid="{00000000-0005-0000-0000-000016190000}"/>
    <cellStyle name="Normal 2 49 3 2 3 2" xfId="9951" xr:uid="{00000000-0005-0000-0000-000017190000}"/>
    <cellStyle name="Normal 2 49 3 2 3 3" xfId="11574" xr:uid="{00000000-0005-0000-0000-000018190000}"/>
    <cellStyle name="Normal 2 49 3 2 4" xfId="8891" xr:uid="{00000000-0005-0000-0000-000019190000}"/>
    <cellStyle name="Normal 2 49 3 2 5" xfId="10899" xr:uid="{00000000-0005-0000-0000-00001A190000}"/>
    <cellStyle name="Normal 2 49 3 3" xfId="5409" xr:uid="{00000000-0005-0000-0000-00001B190000}"/>
    <cellStyle name="Normal 2 49 3 3 2" xfId="7147" xr:uid="{00000000-0005-0000-0000-00001C190000}"/>
    <cellStyle name="Normal 2 49 3 3 2 2" xfId="7859" xr:uid="{00000000-0005-0000-0000-00001D190000}"/>
    <cellStyle name="Normal 2 49 3 3 2 2 2" xfId="10309" xr:uid="{00000000-0005-0000-0000-00001E190000}"/>
    <cellStyle name="Normal 2 49 3 3 2 2 3" xfId="11932" xr:uid="{00000000-0005-0000-0000-00001F190000}"/>
    <cellStyle name="Normal 2 49 3 3 2 3" xfId="9633" xr:uid="{00000000-0005-0000-0000-000020190000}"/>
    <cellStyle name="Normal 2 49 3 3 2 4" xfId="11305" xr:uid="{00000000-0005-0000-0000-000021190000}"/>
    <cellStyle name="Normal 2 49 3 3 3" xfId="7588" xr:uid="{00000000-0005-0000-0000-000022190000}"/>
    <cellStyle name="Normal 2 49 3 3 3 2" xfId="10038" xr:uid="{00000000-0005-0000-0000-000023190000}"/>
    <cellStyle name="Normal 2 49 3 3 3 3" xfId="11661" xr:uid="{00000000-0005-0000-0000-000024190000}"/>
    <cellStyle name="Normal 2 49 3 3 4" xfId="8978" xr:uid="{00000000-0005-0000-0000-000025190000}"/>
    <cellStyle name="Normal 2 49 3 3 5" xfId="10986" xr:uid="{00000000-0005-0000-0000-000026190000}"/>
    <cellStyle name="Normal 2 49 3 4" xfId="6964" xr:uid="{00000000-0005-0000-0000-000027190000}"/>
    <cellStyle name="Normal 2 49 3 4 2" xfId="7684" xr:uid="{00000000-0005-0000-0000-000028190000}"/>
    <cellStyle name="Normal 2 49 3 4 2 2" xfId="10134" xr:uid="{00000000-0005-0000-0000-000029190000}"/>
    <cellStyle name="Normal 2 49 3 4 2 3" xfId="11757" xr:uid="{00000000-0005-0000-0000-00002A190000}"/>
    <cellStyle name="Normal 2 49 3 4 3" xfId="9452" xr:uid="{00000000-0005-0000-0000-00002B190000}"/>
    <cellStyle name="Normal 2 49 3 4 4" xfId="11130" xr:uid="{00000000-0005-0000-0000-00002C190000}"/>
    <cellStyle name="Normal 2 49 3 5" xfId="7303" xr:uid="{00000000-0005-0000-0000-00002D190000}"/>
    <cellStyle name="Normal 2 49 3 5 2" xfId="7948" xr:uid="{00000000-0005-0000-0000-00002E190000}"/>
    <cellStyle name="Normal 2 49 3 5 2 2" xfId="10398" xr:uid="{00000000-0005-0000-0000-00002F190000}"/>
    <cellStyle name="Normal 2 49 3 5 2 3" xfId="12021" xr:uid="{00000000-0005-0000-0000-000030190000}"/>
    <cellStyle name="Normal 2 49 3 5 3" xfId="9767" xr:uid="{00000000-0005-0000-0000-000031190000}"/>
    <cellStyle name="Normal 2 49 3 5 4" xfId="11396" xr:uid="{00000000-0005-0000-0000-000032190000}"/>
    <cellStyle name="Normal 2 49 3 6" xfId="7413" xr:uid="{00000000-0005-0000-0000-000033190000}"/>
    <cellStyle name="Normal 2 49 3 6 2" xfId="9863" xr:uid="{00000000-0005-0000-0000-000034190000}"/>
    <cellStyle name="Normal 2 49 3 6 3" xfId="11486" xr:uid="{00000000-0005-0000-0000-000035190000}"/>
    <cellStyle name="Normal 2 49 3 7" xfId="8800" xr:uid="{00000000-0005-0000-0000-000036190000}"/>
    <cellStyle name="Normal 2 49 3 8" xfId="10811" xr:uid="{00000000-0005-0000-0000-000037190000}"/>
    <cellStyle name="Normal 2 49 4" xfId="5274" xr:uid="{00000000-0005-0000-0000-000038190000}"/>
    <cellStyle name="Normal 2 49 4 2" xfId="7015" xr:uid="{00000000-0005-0000-0000-000039190000}"/>
    <cellStyle name="Normal 2 49 4 2 2" xfId="7728" xr:uid="{00000000-0005-0000-0000-00003A190000}"/>
    <cellStyle name="Normal 2 49 4 2 2 2" xfId="10178" xr:uid="{00000000-0005-0000-0000-00003B190000}"/>
    <cellStyle name="Normal 2 49 4 2 2 3" xfId="11801" xr:uid="{00000000-0005-0000-0000-00003C190000}"/>
    <cellStyle name="Normal 2 49 4 2 3" xfId="9501" xr:uid="{00000000-0005-0000-0000-00003D190000}"/>
    <cellStyle name="Normal 2 49 4 2 4" xfId="11174" xr:uid="{00000000-0005-0000-0000-00003E190000}"/>
    <cellStyle name="Normal 2 49 4 3" xfId="7457" xr:uid="{00000000-0005-0000-0000-00003F190000}"/>
    <cellStyle name="Normal 2 49 4 3 2" xfId="9907" xr:uid="{00000000-0005-0000-0000-000040190000}"/>
    <cellStyle name="Normal 2 49 4 3 3" xfId="11530" xr:uid="{00000000-0005-0000-0000-000041190000}"/>
    <cellStyle name="Normal 2 49 4 4" xfId="8846" xr:uid="{00000000-0005-0000-0000-000042190000}"/>
    <cellStyle name="Normal 2 49 4 5" xfId="10855" xr:uid="{00000000-0005-0000-0000-000043190000}"/>
    <cellStyle name="Normal 2 49 5" xfId="5367" xr:uid="{00000000-0005-0000-0000-000044190000}"/>
    <cellStyle name="Normal 2 49 5 2" xfId="7105" xr:uid="{00000000-0005-0000-0000-000045190000}"/>
    <cellStyle name="Normal 2 49 5 2 2" xfId="7817" xr:uid="{00000000-0005-0000-0000-000046190000}"/>
    <cellStyle name="Normal 2 49 5 2 2 2" xfId="10267" xr:uid="{00000000-0005-0000-0000-000047190000}"/>
    <cellStyle name="Normal 2 49 5 2 2 3" xfId="11890" xr:uid="{00000000-0005-0000-0000-000048190000}"/>
    <cellStyle name="Normal 2 49 5 2 3" xfId="9591" xr:uid="{00000000-0005-0000-0000-000049190000}"/>
    <cellStyle name="Normal 2 49 5 2 4" xfId="11263" xr:uid="{00000000-0005-0000-0000-00004A190000}"/>
    <cellStyle name="Normal 2 49 5 3" xfId="7546" xr:uid="{00000000-0005-0000-0000-00004B190000}"/>
    <cellStyle name="Normal 2 49 5 3 2" xfId="9996" xr:uid="{00000000-0005-0000-0000-00004C190000}"/>
    <cellStyle name="Normal 2 49 5 3 3" xfId="11619" xr:uid="{00000000-0005-0000-0000-00004D190000}"/>
    <cellStyle name="Normal 2 49 5 4" xfId="8936" xr:uid="{00000000-0005-0000-0000-00004E190000}"/>
    <cellStyle name="Normal 2 49 5 5" xfId="10944" xr:uid="{00000000-0005-0000-0000-00004F190000}"/>
    <cellStyle name="Normal 2 49 6" xfId="6664" xr:uid="{00000000-0005-0000-0000-000050190000}"/>
    <cellStyle name="Normal 2 49 6 2" xfId="7638" xr:uid="{00000000-0005-0000-0000-000051190000}"/>
    <cellStyle name="Normal 2 49 6 2 2" xfId="10088" xr:uid="{00000000-0005-0000-0000-000052190000}"/>
    <cellStyle name="Normal 2 49 6 2 3" xfId="11711" xr:uid="{00000000-0005-0000-0000-000053190000}"/>
    <cellStyle name="Normal 2 49 6 3" xfId="9289" xr:uid="{00000000-0005-0000-0000-000054190000}"/>
    <cellStyle name="Normal 2 49 6 4" xfId="11055" xr:uid="{00000000-0005-0000-0000-000055190000}"/>
    <cellStyle name="Normal 2 49 7" xfId="7250" xr:uid="{00000000-0005-0000-0000-000056190000}"/>
    <cellStyle name="Normal 2 49 7 2" xfId="7905" xr:uid="{00000000-0005-0000-0000-000057190000}"/>
    <cellStyle name="Normal 2 49 7 2 2" xfId="10355" xr:uid="{00000000-0005-0000-0000-000058190000}"/>
    <cellStyle name="Normal 2 49 7 2 3" xfId="11978" xr:uid="{00000000-0005-0000-0000-000059190000}"/>
    <cellStyle name="Normal 2 49 7 3" xfId="9719" xr:uid="{00000000-0005-0000-0000-00005A190000}"/>
    <cellStyle name="Normal 2 49 7 4" xfId="11353" xr:uid="{00000000-0005-0000-0000-00005B190000}"/>
    <cellStyle name="Normal 2 49 8" xfId="7368" xr:uid="{00000000-0005-0000-0000-00005C190000}"/>
    <cellStyle name="Normal 2 49 8 2" xfId="9819" xr:uid="{00000000-0005-0000-0000-00005D190000}"/>
    <cellStyle name="Normal 2 49 8 3" xfId="11445" xr:uid="{00000000-0005-0000-0000-00005E190000}"/>
    <cellStyle name="Normal 2 49 9" xfId="3108" xr:uid="{00000000-0005-0000-0000-00005F190000}"/>
    <cellStyle name="Normal 2 49 9 2" xfId="8480" xr:uid="{00000000-0005-0000-0000-000060190000}"/>
    <cellStyle name="Normal 2 49 9 3" xfId="10726" xr:uid="{00000000-0005-0000-0000-000061190000}"/>
    <cellStyle name="Normal 2 49_Average Energy Prices" xfId="4262" xr:uid="{00000000-0005-0000-0000-000062190000}"/>
    <cellStyle name="Normal 2 5" xfId="1197" xr:uid="{00000000-0005-0000-0000-000063190000}"/>
    <cellStyle name="Normal 2 5 2" xfId="1198" xr:uid="{00000000-0005-0000-0000-000064190000}"/>
    <cellStyle name="Normal 2 5 2 2" xfId="1199" xr:uid="{00000000-0005-0000-0000-000065190000}"/>
    <cellStyle name="Normal 2 5 2 2 2" xfId="1200" xr:uid="{00000000-0005-0000-0000-000066190000}"/>
    <cellStyle name="Normal 2 5 2 2 2 2" xfId="5826" xr:uid="{00000000-0005-0000-0000-000067190000}"/>
    <cellStyle name="Normal 2 5 2 2 3" xfId="5827" xr:uid="{00000000-0005-0000-0000-000068190000}"/>
    <cellStyle name="Normal 2 5 2 2_Sheet1" xfId="5828" xr:uid="{00000000-0005-0000-0000-000069190000}"/>
    <cellStyle name="Normal 2 5 2 3" xfId="1201" xr:uid="{00000000-0005-0000-0000-00006A190000}"/>
    <cellStyle name="Normal 2 5 2 3 2" xfId="1202" xr:uid="{00000000-0005-0000-0000-00006B190000}"/>
    <cellStyle name="Normal 2 5 2 3_NEPOOL Off Peak" xfId="4771" xr:uid="{00000000-0005-0000-0000-00006C190000}"/>
    <cellStyle name="Normal 2 5 2 4" xfId="1203" xr:uid="{00000000-0005-0000-0000-00006D190000}"/>
    <cellStyle name="Normal 2 5 2 5" xfId="5829" xr:uid="{00000000-0005-0000-0000-00006E190000}"/>
    <cellStyle name="Normal 2 5 2 6" xfId="5830" xr:uid="{00000000-0005-0000-0000-00006F190000}"/>
    <cellStyle name="Normal 2 5 2_NEPOOL Off Peak" xfId="4770" xr:uid="{00000000-0005-0000-0000-000070190000}"/>
    <cellStyle name="Normal 2 5 3" xfId="1204" xr:uid="{00000000-0005-0000-0000-000071190000}"/>
    <cellStyle name="Normal 2 5 3 2" xfId="5831" xr:uid="{00000000-0005-0000-0000-000072190000}"/>
    <cellStyle name="Normal 2 5 4" xfId="3110" xr:uid="{00000000-0005-0000-0000-000073190000}"/>
    <cellStyle name="Normal 2 5_Data Input" xfId="4395" xr:uid="{00000000-0005-0000-0000-000074190000}"/>
    <cellStyle name="Normal 2 50" xfId="3799" xr:uid="{00000000-0005-0000-0000-000075190000}"/>
    <cellStyle name="Normal 2 50 2" xfId="6873" xr:uid="{00000000-0005-0000-0000-000076190000}"/>
    <cellStyle name="Normal 2 50 3" xfId="6373" xr:uid="{00000000-0005-0000-0000-000077190000}"/>
    <cellStyle name="Normal 2 50_Output(m)" xfId="5832" xr:uid="{00000000-0005-0000-0000-000078190000}"/>
    <cellStyle name="Normal 2 51" xfId="3800" xr:uid="{00000000-0005-0000-0000-000079190000}"/>
    <cellStyle name="Normal 2 51 2" xfId="5221" xr:uid="{00000000-0005-0000-0000-00007A190000}"/>
    <cellStyle name="Normal 2 51 2 2" xfId="5327" xr:uid="{00000000-0005-0000-0000-00007B190000}"/>
    <cellStyle name="Normal 2 51 2 2 2" xfId="7066" xr:uid="{00000000-0005-0000-0000-00007C190000}"/>
    <cellStyle name="Normal 2 51 2 2 2 2" xfId="7778" xr:uid="{00000000-0005-0000-0000-00007D190000}"/>
    <cellStyle name="Normal 2 51 2 2 2 2 2" xfId="10228" xr:uid="{00000000-0005-0000-0000-00007E190000}"/>
    <cellStyle name="Normal 2 51 2 2 2 2 3" xfId="11851" xr:uid="{00000000-0005-0000-0000-00007F190000}"/>
    <cellStyle name="Normal 2 51 2 2 2 3" xfId="9552" xr:uid="{00000000-0005-0000-0000-000080190000}"/>
    <cellStyle name="Normal 2 51 2 2 2 4" xfId="11224" xr:uid="{00000000-0005-0000-0000-000081190000}"/>
    <cellStyle name="Normal 2 51 2 2 3" xfId="7507" xr:uid="{00000000-0005-0000-0000-000082190000}"/>
    <cellStyle name="Normal 2 51 2 2 3 2" xfId="9957" xr:uid="{00000000-0005-0000-0000-000083190000}"/>
    <cellStyle name="Normal 2 51 2 2 3 3" xfId="11580" xr:uid="{00000000-0005-0000-0000-000084190000}"/>
    <cellStyle name="Normal 2 51 2 2 4" xfId="8897" xr:uid="{00000000-0005-0000-0000-000085190000}"/>
    <cellStyle name="Normal 2 51 2 2 5" xfId="10905" xr:uid="{00000000-0005-0000-0000-000086190000}"/>
    <cellStyle name="Normal 2 51 2 3" xfId="5415" xr:uid="{00000000-0005-0000-0000-000087190000}"/>
    <cellStyle name="Normal 2 51 2 3 2" xfId="7153" xr:uid="{00000000-0005-0000-0000-000088190000}"/>
    <cellStyle name="Normal 2 51 2 3 2 2" xfId="7865" xr:uid="{00000000-0005-0000-0000-000089190000}"/>
    <cellStyle name="Normal 2 51 2 3 2 2 2" xfId="10315" xr:uid="{00000000-0005-0000-0000-00008A190000}"/>
    <cellStyle name="Normal 2 51 2 3 2 2 3" xfId="11938" xr:uid="{00000000-0005-0000-0000-00008B190000}"/>
    <cellStyle name="Normal 2 51 2 3 2 3" xfId="9639" xr:uid="{00000000-0005-0000-0000-00008C190000}"/>
    <cellStyle name="Normal 2 51 2 3 2 4" xfId="11311" xr:uid="{00000000-0005-0000-0000-00008D190000}"/>
    <cellStyle name="Normal 2 51 2 3 3" xfId="7594" xr:uid="{00000000-0005-0000-0000-00008E190000}"/>
    <cellStyle name="Normal 2 51 2 3 3 2" xfId="10044" xr:uid="{00000000-0005-0000-0000-00008F190000}"/>
    <cellStyle name="Normal 2 51 2 3 3 3" xfId="11667" xr:uid="{00000000-0005-0000-0000-000090190000}"/>
    <cellStyle name="Normal 2 51 2 3 4" xfId="8984" xr:uid="{00000000-0005-0000-0000-000091190000}"/>
    <cellStyle name="Normal 2 51 2 3 5" xfId="10992" xr:uid="{00000000-0005-0000-0000-000092190000}"/>
    <cellStyle name="Normal 2 51 2 4" xfId="6972" xr:uid="{00000000-0005-0000-0000-000093190000}"/>
    <cellStyle name="Normal 2 51 2 4 2" xfId="7690" xr:uid="{00000000-0005-0000-0000-000094190000}"/>
    <cellStyle name="Normal 2 51 2 4 2 2" xfId="10140" xr:uid="{00000000-0005-0000-0000-000095190000}"/>
    <cellStyle name="Normal 2 51 2 4 2 3" xfId="11763" xr:uid="{00000000-0005-0000-0000-000096190000}"/>
    <cellStyle name="Normal 2 51 2 4 3" xfId="9460" xr:uid="{00000000-0005-0000-0000-000097190000}"/>
    <cellStyle name="Normal 2 51 2 4 4" xfId="11136" xr:uid="{00000000-0005-0000-0000-000098190000}"/>
    <cellStyle name="Normal 2 51 2 5" xfId="7309" xr:uid="{00000000-0005-0000-0000-000099190000}"/>
    <cellStyle name="Normal 2 51 2 5 2" xfId="7954" xr:uid="{00000000-0005-0000-0000-00009A190000}"/>
    <cellStyle name="Normal 2 51 2 5 2 2" xfId="10404" xr:uid="{00000000-0005-0000-0000-00009B190000}"/>
    <cellStyle name="Normal 2 51 2 5 2 3" xfId="12027" xr:uid="{00000000-0005-0000-0000-00009C190000}"/>
    <cellStyle name="Normal 2 51 2 5 3" xfId="9773" xr:uid="{00000000-0005-0000-0000-00009D190000}"/>
    <cellStyle name="Normal 2 51 2 5 4" xfId="11402" xr:uid="{00000000-0005-0000-0000-00009E190000}"/>
    <cellStyle name="Normal 2 51 2 6" xfId="7419" xr:uid="{00000000-0005-0000-0000-00009F190000}"/>
    <cellStyle name="Normal 2 51 2 6 2" xfId="9869" xr:uid="{00000000-0005-0000-0000-0000A0190000}"/>
    <cellStyle name="Normal 2 51 2 6 3" xfId="11492" xr:uid="{00000000-0005-0000-0000-0000A1190000}"/>
    <cellStyle name="Normal 2 51 2 7" xfId="8807" xr:uid="{00000000-0005-0000-0000-0000A2190000}"/>
    <cellStyle name="Normal 2 51 2 8" xfId="10817" xr:uid="{00000000-0005-0000-0000-0000A3190000}"/>
    <cellStyle name="Normal 2 51 3" xfId="5281" xr:uid="{00000000-0005-0000-0000-0000A4190000}"/>
    <cellStyle name="Normal 2 51 3 2" xfId="7022" xr:uid="{00000000-0005-0000-0000-0000A5190000}"/>
    <cellStyle name="Normal 2 51 3 2 2" xfId="7735" xr:uid="{00000000-0005-0000-0000-0000A6190000}"/>
    <cellStyle name="Normal 2 51 3 2 2 2" xfId="10185" xr:uid="{00000000-0005-0000-0000-0000A7190000}"/>
    <cellStyle name="Normal 2 51 3 2 2 3" xfId="11808" xr:uid="{00000000-0005-0000-0000-0000A8190000}"/>
    <cellStyle name="Normal 2 51 3 2 3" xfId="9508" xr:uid="{00000000-0005-0000-0000-0000A9190000}"/>
    <cellStyle name="Normal 2 51 3 2 4" xfId="11181" xr:uid="{00000000-0005-0000-0000-0000AA190000}"/>
    <cellStyle name="Normal 2 51 3 3" xfId="7464" xr:uid="{00000000-0005-0000-0000-0000AB190000}"/>
    <cellStyle name="Normal 2 51 3 3 2" xfId="9914" xr:uid="{00000000-0005-0000-0000-0000AC190000}"/>
    <cellStyle name="Normal 2 51 3 3 3" xfId="11537" xr:uid="{00000000-0005-0000-0000-0000AD190000}"/>
    <cellStyle name="Normal 2 51 3 4" xfId="8853" xr:uid="{00000000-0005-0000-0000-0000AE190000}"/>
    <cellStyle name="Normal 2 51 3 5" xfId="10862" xr:uid="{00000000-0005-0000-0000-0000AF190000}"/>
    <cellStyle name="Normal 2 51 4" xfId="5372" xr:uid="{00000000-0005-0000-0000-0000B0190000}"/>
    <cellStyle name="Normal 2 51 4 2" xfId="7110" xr:uid="{00000000-0005-0000-0000-0000B1190000}"/>
    <cellStyle name="Normal 2 51 4 2 2" xfId="7822" xr:uid="{00000000-0005-0000-0000-0000B2190000}"/>
    <cellStyle name="Normal 2 51 4 2 2 2" xfId="10272" xr:uid="{00000000-0005-0000-0000-0000B3190000}"/>
    <cellStyle name="Normal 2 51 4 2 2 3" xfId="11895" xr:uid="{00000000-0005-0000-0000-0000B4190000}"/>
    <cellStyle name="Normal 2 51 4 2 3" xfId="9596" xr:uid="{00000000-0005-0000-0000-0000B5190000}"/>
    <cellStyle name="Normal 2 51 4 2 4" xfId="11268" xr:uid="{00000000-0005-0000-0000-0000B6190000}"/>
    <cellStyle name="Normal 2 51 4 3" xfId="7551" xr:uid="{00000000-0005-0000-0000-0000B7190000}"/>
    <cellStyle name="Normal 2 51 4 3 2" xfId="10001" xr:uid="{00000000-0005-0000-0000-0000B8190000}"/>
    <cellStyle name="Normal 2 51 4 3 3" xfId="11624" xr:uid="{00000000-0005-0000-0000-0000B9190000}"/>
    <cellStyle name="Normal 2 51 4 4" xfId="8941" xr:uid="{00000000-0005-0000-0000-0000BA190000}"/>
    <cellStyle name="Normal 2 51 4 5" xfId="10949" xr:uid="{00000000-0005-0000-0000-0000BB190000}"/>
    <cellStyle name="Normal 2 51 5" xfId="6874" xr:uid="{00000000-0005-0000-0000-0000BC190000}"/>
    <cellStyle name="Normal 2 51 5 2" xfId="7646" xr:uid="{00000000-0005-0000-0000-0000BD190000}"/>
    <cellStyle name="Normal 2 51 5 2 2" xfId="10096" xr:uid="{00000000-0005-0000-0000-0000BE190000}"/>
    <cellStyle name="Normal 2 51 5 2 3" xfId="11719" xr:uid="{00000000-0005-0000-0000-0000BF190000}"/>
    <cellStyle name="Normal 2 51 5 3" xfId="9376" xr:uid="{00000000-0005-0000-0000-0000C0190000}"/>
    <cellStyle name="Normal 2 51 5 4" xfId="11092" xr:uid="{00000000-0005-0000-0000-0000C1190000}"/>
    <cellStyle name="Normal 2 51 6" xfId="7261" xr:uid="{00000000-0005-0000-0000-0000C2190000}"/>
    <cellStyle name="Normal 2 51 6 2" xfId="7910" xr:uid="{00000000-0005-0000-0000-0000C3190000}"/>
    <cellStyle name="Normal 2 51 6 2 2" xfId="10360" xr:uid="{00000000-0005-0000-0000-0000C4190000}"/>
    <cellStyle name="Normal 2 51 6 2 3" xfId="11983" xr:uid="{00000000-0005-0000-0000-0000C5190000}"/>
    <cellStyle name="Normal 2 51 6 3" xfId="9728" xr:uid="{00000000-0005-0000-0000-0000C6190000}"/>
    <cellStyle name="Normal 2 51 6 4" xfId="11358" xr:uid="{00000000-0005-0000-0000-0000C7190000}"/>
    <cellStyle name="Normal 2 51 7" xfId="7376" xr:uid="{00000000-0005-0000-0000-0000C8190000}"/>
    <cellStyle name="Normal 2 51 7 2" xfId="9827" xr:uid="{00000000-0005-0000-0000-0000C9190000}"/>
    <cellStyle name="Normal 2 51 7 3" xfId="11450" xr:uid="{00000000-0005-0000-0000-0000CA190000}"/>
    <cellStyle name="Normal 2 51 8" xfId="8577" xr:uid="{00000000-0005-0000-0000-0000CB190000}"/>
    <cellStyle name="Normal 2 51 9" xfId="10771" xr:uid="{00000000-0005-0000-0000-0000CC190000}"/>
    <cellStyle name="Normal 2 52" xfId="4017" xr:uid="{00000000-0005-0000-0000-0000CD190000}"/>
    <cellStyle name="Normal 2 52 2" xfId="5226" xr:uid="{00000000-0005-0000-0000-0000CE190000}"/>
    <cellStyle name="Normal 2 52 2 2" xfId="5330" xr:uid="{00000000-0005-0000-0000-0000CF190000}"/>
    <cellStyle name="Normal 2 52 2 2 2" xfId="7069" xr:uid="{00000000-0005-0000-0000-0000D0190000}"/>
    <cellStyle name="Normal 2 52 2 2 2 2" xfId="7781" xr:uid="{00000000-0005-0000-0000-0000D1190000}"/>
    <cellStyle name="Normal 2 52 2 2 2 2 2" xfId="10231" xr:uid="{00000000-0005-0000-0000-0000D2190000}"/>
    <cellStyle name="Normal 2 52 2 2 2 2 3" xfId="11854" xr:uid="{00000000-0005-0000-0000-0000D3190000}"/>
    <cellStyle name="Normal 2 52 2 2 2 3" xfId="9555" xr:uid="{00000000-0005-0000-0000-0000D4190000}"/>
    <cellStyle name="Normal 2 52 2 2 2 4" xfId="11227" xr:uid="{00000000-0005-0000-0000-0000D5190000}"/>
    <cellStyle name="Normal 2 52 2 2 3" xfId="7510" xr:uid="{00000000-0005-0000-0000-0000D6190000}"/>
    <cellStyle name="Normal 2 52 2 2 3 2" xfId="9960" xr:uid="{00000000-0005-0000-0000-0000D7190000}"/>
    <cellStyle name="Normal 2 52 2 2 3 3" xfId="11583" xr:uid="{00000000-0005-0000-0000-0000D8190000}"/>
    <cellStyle name="Normal 2 52 2 2 4" xfId="8900" xr:uid="{00000000-0005-0000-0000-0000D9190000}"/>
    <cellStyle name="Normal 2 52 2 2 5" xfId="10908" xr:uid="{00000000-0005-0000-0000-0000DA190000}"/>
    <cellStyle name="Normal 2 52 2 3" xfId="5418" xr:uid="{00000000-0005-0000-0000-0000DB190000}"/>
    <cellStyle name="Normal 2 52 2 3 2" xfId="7156" xr:uid="{00000000-0005-0000-0000-0000DC190000}"/>
    <cellStyle name="Normal 2 52 2 3 2 2" xfId="7868" xr:uid="{00000000-0005-0000-0000-0000DD190000}"/>
    <cellStyle name="Normal 2 52 2 3 2 2 2" xfId="10318" xr:uid="{00000000-0005-0000-0000-0000DE190000}"/>
    <cellStyle name="Normal 2 52 2 3 2 2 3" xfId="11941" xr:uid="{00000000-0005-0000-0000-0000DF190000}"/>
    <cellStyle name="Normal 2 52 2 3 2 3" xfId="9642" xr:uid="{00000000-0005-0000-0000-0000E0190000}"/>
    <cellStyle name="Normal 2 52 2 3 2 4" xfId="11314" xr:uid="{00000000-0005-0000-0000-0000E1190000}"/>
    <cellStyle name="Normal 2 52 2 3 3" xfId="7597" xr:uid="{00000000-0005-0000-0000-0000E2190000}"/>
    <cellStyle name="Normal 2 52 2 3 3 2" xfId="10047" xr:uid="{00000000-0005-0000-0000-0000E3190000}"/>
    <cellStyle name="Normal 2 52 2 3 3 3" xfId="11670" xr:uid="{00000000-0005-0000-0000-0000E4190000}"/>
    <cellStyle name="Normal 2 52 2 3 4" xfId="8987" xr:uid="{00000000-0005-0000-0000-0000E5190000}"/>
    <cellStyle name="Normal 2 52 2 3 5" xfId="10995" xr:uid="{00000000-0005-0000-0000-0000E6190000}"/>
    <cellStyle name="Normal 2 52 2 4" xfId="6975" xr:uid="{00000000-0005-0000-0000-0000E7190000}"/>
    <cellStyle name="Normal 2 52 2 4 2" xfId="7693" xr:uid="{00000000-0005-0000-0000-0000E8190000}"/>
    <cellStyle name="Normal 2 52 2 4 2 2" xfId="10143" xr:uid="{00000000-0005-0000-0000-0000E9190000}"/>
    <cellStyle name="Normal 2 52 2 4 2 3" xfId="11766" xr:uid="{00000000-0005-0000-0000-0000EA190000}"/>
    <cellStyle name="Normal 2 52 2 4 3" xfId="9463" xr:uid="{00000000-0005-0000-0000-0000EB190000}"/>
    <cellStyle name="Normal 2 52 2 4 4" xfId="11139" xr:uid="{00000000-0005-0000-0000-0000EC190000}"/>
    <cellStyle name="Normal 2 52 2 5" xfId="7312" xr:uid="{00000000-0005-0000-0000-0000ED190000}"/>
    <cellStyle name="Normal 2 52 2 5 2" xfId="7957" xr:uid="{00000000-0005-0000-0000-0000EE190000}"/>
    <cellStyle name="Normal 2 52 2 5 2 2" xfId="10407" xr:uid="{00000000-0005-0000-0000-0000EF190000}"/>
    <cellStyle name="Normal 2 52 2 5 2 3" xfId="12030" xr:uid="{00000000-0005-0000-0000-0000F0190000}"/>
    <cellStyle name="Normal 2 52 2 5 3" xfId="9776" xr:uid="{00000000-0005-0000-0000-0000F1190000}"/>
    <cellStyle name="Normal 2 52 2 5 4" xfId="11405" xr:uid="{00000000-0005-0000-0000-0000F2190000}"/>
    <cellStyle name="Normal 2 52 2 6" xfId="7422" xr:uid="{00000000-0005-0000-0000-0000F3190000}"/>
    <cellStyle name="Normal 2 52 2 6 2" xfId="9872" xr:uid="{00000000-0005-0000-0000-0000F4190000}"/>
    <cellStyle name="Normal 2 52 2 6 3" xfId="11495" xr:uid="{00000000-0005-0000-0000-0000F5190000}"/>
    <cellStyle name="Normal 2 52 2 7" xfId="8810" xr:uid="{00000000-0005-0000-0000-0000F6190000}"/>
    <cellStyle name="Normal 2 52 2 8" xfId="10820" xr:uid="{00000000-0005-0000-0000-0000F7190000}"/>
    <cellStyle name="Normal 2 52 3" xfId="5284" xr:uid="{00000000-0005-0000-0000-0000F8190000}"/>
    <cellStyle name="Normal 2 52 3 2" xfId="7025" xr:uid="{00000000-0005-0000-0000-0000F9190000}"/>
    <cellStyle name="Normal 2 52 3 2 2" xfId="7737" xr:uid="{00000000-0005-0000-0000-0000FA190000}"/>
    <cellStyle name="Normal 2 52 3 2 2 2" xfId="10187" xr:uid="{00000000-0005-0000-0000-0000FB190000}"/>
    <cellStyle name="Normal 2 52 3 2 2 3" xfId="11810" xr:uid="{00000000-0005-0000-0000-0000FC190000}"/>
    <cellStyle name="Normal 2 52 3 2 3" xfId="9511" xr:uid="{00000000-0005-0000-0000-0000FD190000}"/>
    <cellStyle name="Normal 2 52 3 2 4" xfId="11183" xr:uid="{00000000-0005-0000-0000-0000FE190000}"/>
    <cellStyle name="Normal 2 52 3 3" xfId="7466" xr:uid="{00000000-0005-0000-0000-0000FF190000}"/>
    <cellStyle name="Normal 2 52 3 3 2" xfId="9916" xr:uid="{00000000-0005-0000-0000-0000001A0000}"/>
    <cellStyle name="Normal 2 52 3 3 3" xfId="11539" xr:uid="{00000000-0005-0000-0000-0000011A0000}"/>
    <cellStyle name="Normal 2 52 3 4" xfId="8855" xr:uid="{00000000-0005-0000-0000-0000021A0000}"/>
    <cellStyle name="Normal 2 52 3 5" xfId="10864" xr:uid="{00000000-0005-0000-0000-0000031A0000}"/>
    <cellStyle name="Normal 2 52 4" xfId="5375" xr:uid="{00000000-0005-0000-0000-0000041A0000}"/>
    <cellStyle name="Normal 2 52 4 2" xfId="7113" xr:uid="{00000000-0005-0000-0000-0000051A0000}"/>
    <cellStyle name="Normal 2 52 4 2 2" xfId="7825" xr:uid="{00000000-0005-0000-0000-0000061A0000}"/>
    <cellStyle name="Normal 2 52 4 2 2 2" xfId="10275" xr:uid="{00000000-0005-0000-0000-0000071A0000}"/>
    <cellStyle name="Normal 2 52 4 2 2 3" xfId="11898" xr:uid="{00000000-0005-0000-0000-0000081A0000}"/>
    <cellStyle name="Normal 2 52 4 2 3" xfId="9599" xr:uid="{00000000-0005-0000-0000-0000091A0000}"/>
    <cellStyle name="Normal 2 52 4 2 4" xfId="11271" xr:uid="{00000000-0005-0000-0000-00000A1A0000}"/>
    <cellStyle name="Normal 2 52 4 3" xfId="7554" xr:uid="{00000000-0005-0000-0000-00000B1A0000}"/>
    <cellStyle name="Normal 2 52 4 3 2" xfId="10004" xr:uid="{00000000-0005-0000-0000-00000C1A0000}"/>
    <cellStyle name="Normal 2 52 4 3 3" xfId="11627" xr:uid="{00000000-0005-0000-0000-00000D1A0000}"/>
    <cellStyle name="Normal 2 52 4 4" xfId="8944" xr:uid="{00000000-0005-0000-0000-00000E1A0000}"/>
    <cellStyle name="Normal 2 52 4 5" xfId="10952" xr:uid="{00000000-0005-0000-0000-00000F1A0000}"/>
    <cellStyle name="Normal 2 52 5" xfId="6898" xr:uid="{00000000-0005-0000-0000-0000101A0000}"/>
    <cellStyle name="Normal 2 52 5 2" xfId="7650" xr:uid="{00000000-0005-0000-0000-0000111A0000}"/>
    <cellStyle name="Normal 2 52 5 2 2" xfId="10100" xr:uid="{00000000-0005-0000-0000-0000121A0000}"/>
    <cellStyle name="Normal 2 52 5 2 3" xfId="11723" xr:uid="{00000000-0005-0000-0000-0000131A0000}"/>
    <cellStyle name="Normal 2 52 5 3" xfId="9391" xr:uid="{00000000-0005-0000-0000-0000141A0000}"/>
    <cellStyle name="Normal 2 52 5 4" xfId="11096" xr:uid="{00000000-0005-0000-0000-0000151A0000}"/>
    <cellStyle name="Normal 2 52 6" xfId="7263" xr:uid="{00000000-0005-0000-0000-0000161A0000}"/>
    <cellStyle name="Normal 2 52 6 2" xfId="7912" xr:uid="{00000000-0005-0000-0000-0000171A0000}"/>
    <cellStyle name="Normal 2 52 6 2 2" xfId="10362" xr:uid="{00000000-0005-0000-0000-0000181A0000}"/>
    <cellStyle name="Normal 2 52 6 2 3" xfId="11985" xr:uid="{00000000-0005-0000-0000-0000191A0000}"/>
    <cellStyle name="Normal 2 52 6 3" xfId="9730" xr:uid="{00000000-0005-0000-0000-00001A1A0000}"/>
    <cellStyle name="Normal 2 52 6 4" xfId="11360" xr:uid="{00000000-0005-0000-0000-00001B1A0000}"/>
    <cellStyle name="Normal 2 52 7" xfId="7378" xr:uid="{00000000-0005-0000-0000-00001C1A0000}"/>
    <cellStyle name="Normal 2 52 7 2" xfId="9829" xr:uid="{00000000-0005-0000-0000-00001D1A0000}"/>
    <cellStyle name="Normal 2 52 7 3" xfId="11452" xr:uid="{00000000-0005-0000-0000-00001E1A0000}"/>
    <cellStyle name="Normal 2 52 8" xfId="8610" xr:uid="{00000000-0005-0000-0000-00001F1A0000}"/>
    <cellStyle name="Normal 2 52 9" xfId="10776" xr:uid="{00000000-0005-0000-0000-0000201A0000}"/>
    <cellStyle name="Normal 2 53" xfId="4167" xr:uid="{00000000-0005-0000-0000-0000211A0000}"/>
    <cellStyle name="Normal 2 53 2" xfId="5233" xr:uid="{00000000-0005-0000-0000-0000221A0000}"/>
    <cellStyle name="Normal 2 53 2 2" xfId="5335" xr:uid="{00000000-0005-0000-0000-0000231A0000}"/>
    <cellStyle name="Normal 2 53 2 2 2" xfId="7074" xr:uid="{00000000-0005-0000-0000-0000241A0000}"/>
    <cellStyle name="Normal 2 53 2 2 2 2" xfId="7786" xr:uid="{00000000-0005-0000-0000-0000251A0000}"/>
    <cellStyle name="Normal 2 53 2 2 2 2 2" xfId="10236" xr:uid="{00000000-0005-0000-0000-0000261A0000}"/>
    <cellStyle name="Normal 2 53 2 2 2 2 3" xfId="11859" xr:uid="{00000000-0005-0000-0000-0000271A0000}"/>
    <cellStyle name="Normal 2 53 2 2 2 3" xfId="9560" xr:uid="{00000000-0005-0000-0000-0000281A0000}"/>
    <cellStyle name="Normal 2 53 2 2 2 4" xfId="11232" xr:uid="{00000000-0005-0000-0000-0000291A0000}"/>
    <cellStyle name="Normal 2 53 2 2 3" xfId="7515" xr:uid="{00000000-0005-0000-0000-00002A1A0000}"/>
    <cellStyle name="Normal 2 53 2 2 3 2" xfId="9965" xr:uid="{00000000-0005-0000-0000-00002B1A0000}"/>
    <cellStyle name="Normal 2 53 2 2 3 3" xfId="11588" xr:uid="{00000000-0005-0000-0000-00002C1A0000}"/>
    <cellStyle name="Normal 2 53 2 2 4" xfId="8905" xr:uid="{00000000-0005-0000-0000-00002D1A0000}"/>
    <cellStyle name="Normal 2 53 2 2 5" xfId="10913" xr:uid="{00000000-0005-0000-0000-00002E1A0000}"/>
    <cellStyle name="Normal 2 53 2 3" xfId="5423" xr:uid="{00000000-0005-0000-0000-00002F1A0000}"/>
    <cellStyle name="Normal 2 53 2 3 2" xfId="7161" xr:uid="{00000000-0005-0000-0000-0000301A0000}"/>
    <cellStyle name="Normal 2 53 2 3 2 2" xfId="7873" xr:uid="{00000000-0005-0000-0000-0000311A0000}"/>
    <cellStyle name="Normal 2 53 2 3 2 2 2" xfId="10323" xr:uid="{00000000-0005-0000-0000-0000321A0000}"/>
    <cellStyle name="Normal 2 53 2 3 2 2 3" xfId="11946" xr:uid="{00000000-0005-0000-0000-0000331A0000}"/>
    <cellStyle name="Normal 2 53 2 3 2 3" xfId="9647" xr:uid="{00000000-0005-0000-0000-0000341A0000}"/>
    <cellStyle name="Normal 2 53 2 3 2 4" xfId="11319" xr:uid="{00000000-0005-0000-0000-0000351A0000}"/>
    <cellStyle name="Normal 2 53 2 3 3" xfId="7602" xr:uid="{00000000-0005-0000-0000-0000361A0000}"/>
    <cellStyle name="Normal 2 53 2 3 3 2" xfId="10052" xr:uid="{00000000-0005-0000-0000-0000371A0000}"/>
    <cellStyle name="Normal 2 53 2 3 3 3" xfId="11675" xr:uid="{00000000-0005-0000-0000-0000381A0000}"/>
    <cellStyle name="Normal 2 53 2 3 4" xfId="8992" xr:uid="{00000000-0005-0000-0000-0000391A0000}"/>
    <cellStyle name="Normal 2 53 2 3 5" xfId="11000" xr:uid="{00000000-0005-0000-0000-00003A1A0000}"/>
    <cellStyle name="Normal 2 53 2 4" xfId="6982" xr:uid="{00000000-0005-0000-0000-00003B1A0000}"/>
    <cellStyle name="Normal 2 53 2 4 2" xfId="7698" xr:uid="{00000000-0005-0000-0000-00003C1A0000}"/>
    <cellStyle name="Normal 2 53 2 4 2 2" xfId="10148" xr:uid="{00000000-0005-0000-0000-00003D1A0000}"/>
    <cellStyle name="Normal 2 53 2 4 2 3" xfId="11771" xr:uid="{00000000-0005-0000-0000-00003E1A0000}"/>
    <cellStyle name="Normal 2 53 2 4 3" xfId="9468" xr:uid="{00000000-0005-0000-0000-00003F1A0000}"/>
    <cellStyle name="Normal 2 53 2 4 4" xfId="11144" xr:uid="{00000000-0005-0000-0000-0000401A0000}"/>
    <cellStyle name="Normal 2 53 2 5" xfId="7317" xr:uid="{00000000-0005-0000-0000-0000411A0000}"/>
    <cellStyle name="Normal 2 53 2 5 2" xfId="7962" xr:uid="{00000000-0005-0000-0000-0000421A0000}"/>
    <cellStyle name="Normal 2 53 2 5 2 2" xfId="10412" xr:uid="{00000000-0005-0000-0000-0000431A0000}"/>
    <cellStyle name="Normal 2 53 2 5 2 3" xfId="12035" xr:uid="{00000000-0005-0000-0000-0000441A0000}"/>
    <cellStyle name="Normal 2 53 2 5 3" xfId="9781" xr:uid="{00000000-0005-0000-0000-0000451A0000}"/>
    <cellStyle name="Normal 2 53 2 5 4" xfId="11410" xr:uid="{00000000-0005-0000-0000-0000461A0000}"/>
    <cellStyle name="Normal 2 53 2 6" xfId="7427" xr:uid="{00000000-0005-0000-0000-0000471A0000}"/>
    <cellStyle name="Normal 2 53 2 6 2" xfId="9877" xr:uid="{00000000-0005-0000-0000-0000481A0000}"/>
    <cellStyle name="Normal 2 53 2 6 3" xfId="11500" xr:uid="{00000000-0005-0000-0000-0000491A0000}"/>
    <cellStyle name="Normal 2 53 2 7" xfId="8815" xr:uid="{00000000-0005-0000-0000-00004A1A0000}"/>
    <cellStyle name="Normal 2 53 2 8" xfId="10825" xr:uid="{00000000-0005-0000-0000-00004B1A0000}"/>
    <cellStyle name="Normal 2 53 3" xfId="5290" xr:uid="{00000000-0005-0000-0000-00004C1A0000}"/>
    <cellStyle name="Normal 2 53 3 2" xfId="7030" xr:uid="{00000000-0005-0000-0000-00004D1A0000}"/>
    <cellStyle name="Normal 2 53 3 2 2" xfId="7742" xr:uid="{00000000-0005-0000-0000-00004E1A0000}"/>
    <cellStyle name="Normal 2 53 3 2 2 2" xfId="10192" xr:uid="{00000000-0005-0000-0000-00004F1A0000}"/>
    <cellStyle name="Normal 2 53 3 2 2 3" xfId="11815" xr:uid="{00000000-0005-0000-0000-0000501A0000}"/>
    <cellStyle name="Normal 2 53 3 2 3" xfId="9516" xr:uid="{00000000-0005-0000-0000-0000511A0000}"/>
    <cellStyle name="Normal 2 53 3 2 4" xfId="11188" xr:uid="{00000000-0005-0000-0000-0000521A0000}"/>
    <cellStyle name="Normal 2 53 3 3" xfId="7471" xr:uid="{00000000-0005-0000-0000-0000531A0000}"/>
    <cellStyle name="Normal 2 53 3 3 2" xfId="9921" xr:uid="{00000000-0005-0000-0000-0000541A0000}"/>
    <cellStyle name="Normal 2 53 3 3 3" xfId="11544" xr:uid="{00000000-0005-0000-0000-0000551A0000}"/>
    <cellStyle name="Normal 2 53 3 4" xfId="8861" xr:uid="{00000000-0005-0000-0000-0000561A0000}"/>
    <cellStyle name="Normal 2 53 3 5" xfId="10869" xr:uid="{00000000-0005-0000-0000-0000571A0000}"/>
    <cellStyle name="Normal 2 53 4" xfId="5380" xr:uid="{00000000-0005-0000-0000-0000581A0000}"/>
    <cellStyle name="Normal 2 53 4 2" xfId="7118" xr:uid="{00000000-0005-0000-0000-0000591A0000}"/>
    <cellStyle name="Normal 2 53 4 2 2" xfId="7830" xr:uid="{00000000-0005-0000-0000-00005A1A0000}"/>
    <cellStyle name="Normal 2 53 4 2 2 2" xfId="10280" xr:uid="{00000000-0005-0000-0000-00005B1A0000}"/>
    <cellStyle name="Normal 2 53 4 2 2 3" xfId="11903" xr:uid="{00000000-0005-0000-0000-00005C1A0000}"/>
    <cellStyle name="Normal 2 53 4 2 3" xfId="9604" xr:uid="{00000000-0005-0000-0000-00005D1A0000}"/>
    <cellStyle name="Normal 2 53 4 2 4" xfId="11276" xr:uid="{00000000-0005-0000-0000-00005E1A0000}"/>
    <cellStyle name="Normal 2 53 4 3" xfId="7559" xr:uid="{00000000-0005-0000-0000-00005F1A0000}"/>
    <cellStyle name="Normal 2 53 4 3 2" xfId="10009" xr:uid="{00000000-0005-0000-0000-0000601A0000}"/>
    <cellStyle name="Normal 2 53 4 3 3" xfId="11632" xr:uid="{00000000-0005-0000-0000-0000611A0000}"/>
    <cellStyle name="Normal 2 53 4 4" xfId="8949" xr:uid="{00000000-0005-0000-0000-0000621A0000}"/>
    <cellStyle name="Normal 2 53 4 5" xfId="10957" xr:uid="{00000000-0005-0000-0000-0000631A0000}"/>
    <cellStyle name="Normal 2 53 5" xfId="6912" xr:uid="{00000000-0005-0000-0000-0000641A0000}"/>
    <cellStyle name="Normal 2 53 5 2" xfId="7655" xr:uid="{00000000-0005-0000-0000-0000651A0000}"/>
    <cellStyle name="Normal 2 53 5 2 2" xfId="10105" xr:uid="{00000000-0005-0000-0000-0000661A0000}"/>
    <cellStyle name="Normal 2 53 5 2 3" xfId="11728" xr:uid="{00000000-0005-0000-0000-0000671A0000}"/>
    <cellStyle name="Normal 2 53 5 3" xfId="9404" xr:uid="{00000000-0005-0000-0000-0000681A0000}"/>
    <cellStyle name="Normal 2 53 5 4" xfId="11101" xr:uid="{00000000-0005-0000-0000-0000691A0000}"/>
    <cellStyle name="Normal 2 53 6" xfId="7268" xr:uid="{00000000-0005-0000-0000-00006A1A0000}"/>
    <cellStyle name="Normal 2 53 6 2" xfId="7917" xr:uid="{00000000-0005-0000-0000-00006B1A0000}"/>
    <cellStyle name="Normal 2 53 6 2 2" xfId="10367" xr:uid="{00000000-0005-0000-0000-00006C1A0000}"/>
    <cellStyle name="Normal 2 53 6 2 3" xfId="11990" xr:uid="{00000000-0005-0000-0000-00006D1A0000}"/>
    <cellStyle name="Normal 2 53 6 3" xfId="9735" xr:uid="{00000000-0005-0000-0000-00006E1A0000}"/>
    <cellStyle name="Normal 2 53 6 4" xfId="11365" xr:uid="{00000000-0005-0000-0000-00006F1A0000}"/>
    <cellStyle name="Normal 2 53 7" xfId="7383" xr:uid="{00000000-0005-0000-0000-0000701A0000}"/>
    <cellStyle name="Normal 2 53 7 2" xfId="9834" xr:uid="{00000000-0005-0000-0000-0000711A0000}"/>
    <cellStyle name="Normal 2 53 7 3" xfId="11457" xr:uid="{00000000-0005-0000-0000-0000721A0000}"/>
    <cellStyle name="Normal 2 53 8" xfId="8637" xr:uid="{00000000-0005-0000-0000-0000731A0000}"/>
    <cellStyle name="Normal 2 53 9" xfId="10781" xr:uid="{00000000-0005-0000-0000-0000741A0000}"/>
    <cellStyle name="Normal 2 54" xfId="4174" xr:uid="{00000000-0005-0000-0000-0000751A0000}"/>
    <cellStyle name="Normal 2 54 2" xfId="5234" xr:uid="{00000000-0005-0000-0000-0000761A0000}"/>
    <cellStyle name="Normal 2 54 2 2" xfId="5336" xr:uid="{00000000-0005-0000-0000-0000771A0000}"/>
    <cellStyle name="Normal 2 54 2 2 2" xfId="7075" xr:uid="{00000000-0005-0000-0000-0000781A0000}"/>
    <cellStyle name="Normal 2 54 2 2 2 2" xfId="7787" xr:uid="{00000000-0005-0000-0000-0000791A0000}"/>
    <cellStyle name="Normal 2 54 2 2 2 2 2" xfId="10237" xr:uid="{00000000-0005-0000-0000-00007A1A0000}"/>
    <cellStyle name="Normal 2 54 2 2 2 2 3" xfId="11860" xr:uid="{00000000-0005-0000-0000-00007B1A0000}"/>
    <cellStyle name="Normal 2 54 2 2 2 3" xfId="9561" xr:uid="{00000000-0005-0000-0000-00007C1A0000}"/>
    <cellStyle name="Normal 2 54 2 2 2 4" xfId="11233" xr:uid="{00000000-0005-0000-0000-00007D1A0000}"/>
    <cellStyle name="Normal 2 54 2 2 3" xfId="7516" xr:uid="{00000000-0005-0000-0000-00007E1A0000}"/>
    <cellStyle name="Normal 2 54 2 2 3 2" xfId="9966" xr:uid="{00000000-0005-0000-0000-00007F1A0000}"/>
    <cellStyle name="Normal 2 54 2 2 3 3" xfId="11589" xr:uid="{00000000-0005-0000-0000-0000801A0000}"/>
    <cellStyle name="Normal 2 54 2 2 4" xfId="8906" xr:uid="{00000000-0005-0000-0000-0000811A0000}"/>
    <cellStyle name="Normal 2 54 2 2 5" xfId="10914" xr:uid="{00000000-0005-0000-0000-0000821A0000}"/>
    <cellStyle name="Normal 2 54 2 3" xfId="5424" xr:uid="{00000000-0005-0000-0000-0000831A0000}"/>
    <cellStyle name="Normal 2 54 2 3 2" xfId="7162" xr:uid="{00000000-0005-0000-0000-0000841A0000}"/>
    <cellStyle name="Normal 2 54 2 3 2 2" xfId="7874" xr:uid="{00000000-0005-0000-0000-0000851A0000}"/>
    <cellStyle name="Normal 2 54 2 3 2 2 2" xfId="10324" xr:uid="{00000000-0005-0000-0000-0000861A0000}"/>
    <cellStyle name="Normal 2 54 2 3 2 2 3" xfId="11947" xr:uid="{00000000-0005-0000-0000-0000871A0000}"/>
    <cellStyle name="Normal 2 54 2 3 2 3" xfId="9648" xr:uid="{00000000-0005-0000-0000-0000881A0000}"/>
    <cellStyle name="Normal 2 54 2 3 2 4" xfId="11320" xr:uid="{00000000-0005-0000-0000-0000891A0000}"/>
    <cellStyle name="Normal 2 54 2 3 3" xfId="7603" xr:uid="{00000000-0005-0000-0000-00008A1A0000}"/>
    <cellStyle name="Normal 2 54 2 3 3 2" xfId="10053" xr:uid="{00000000-0005-0000-0000-00008B1A0000}"/>
    <cellStyle name="Normal 2 54 2 3 3 3" xfId="11676" xr:uid="{00000000-0005-0000-0000-00008C1A0000}"/>
    <cellStyle name="Normal 2 54 2 3 4" xfId="8993" xr:uid="{00000000-0005-0000-0000-00008D1A0000}"/>
    <cellStyle name="Normal 2 54 2 3 5" xfId="11001" xr:uid="{00000000-0005-0000-0000-00008E1A0000}"/>
    <cellStyle name="Normal 2 54 2 4" xfId="6983" xr:uid="{00000000-0005-0000-0000-00008F1A0000}"/>
    <cellStyle name="Normal 2 54 2 4 2" xfId="7699" xr:uid="{00000000-0005-0000-0000-0000901A0000}"/>
    <cellStyle name="Normal 2 54 2 4 2 2" xfId="10149" xr:uid="{00000000-0005-0000-0000-0000911A0000}"/>
    <cellStyle name="Normal 2 54 2 4 2 3" xfId="11772" xr:uid="{00000000-0005-0000-0000-0000921A0000}"/>
    <cellStyle name="Normal 2 54 2 4 3" xfId="9469" xr:uid="{00000000-0005-0000-0000-0000931A0000}"/>
    <cellStyle name="Normal 2 54 2 4 4" xfId="11145" xr:uid="{00000000-0005-0000-0000-0000941A0000}"/>
    <cellStyle name="Normal 2 54 2 5" xfId="7318" xr:uid="{00000000-0005-0000-0000-0000951A0000}"/>
    <cellStyle name="Normal 2 54 2 5 2" xfId="7963" xr:uid="{00000000-0005-0000-0000-0000961A0000}"/>
    <cellStyle name="Normal 2 54 2 5 2 2" xfId="10413" xr:uid="{00000000-0005-0000-0000-0000971A0000}"/>
    <cellStyle name="Normal 2 54 2 5 2 3" xfId="12036" xr:uid="{00000000-0005-0000-0000-0000981A0000}"/>
    <cellStyle name="Normal 2 54 2 5 3" xfId="9782" xr:uid="{00000000-0005-0000-0000-0000991A0000}"/>
    <cellStyle name="Normal 2 54 2 5 4" xfId="11411" xr:uid="{00000000-0005-0000-0000-00009A1A0000}"/>
    <cellStyle name="Normal 2 54 2 6" xfId="7428" xr:uid="{00000000-0005-0000-0000-00009B1A0000}"/>
    <cellStyle name="Normal 2 54 2 6 2" xfId="9878" xr:uid="{00000000-0005-0000-0000-00009C1A0000}"/>
    <cellStyle name="Normal 2 54 2 6 3" xfId="11501" xr:uid="{00000000-0005-0000-0000-00009D1A0000}"/>
    <cellStyle name="Normal 2 54 2 7" xfId="8816" xr:uid="{00000000-0005-0000-0000-00009E1A0000}"/>
    <cellStyle name="Normal 2 54 2 8" xfId="10826" xr:uid="{00000000-0005-0000-0000-00009F1A0000}"/>
    <cellStyle name="Normal 2 54 3" xfId="5291" xr:uid="{00000000-0005-0000-0000-0000A01A0000}"/>
    <cellStyle name="Normal 2 54 3 2" xfId="7031" xr:uid="{00000000-0005-0000-0000-0000A11A0000}"/>
    <cellStyle name="Normal 2 54 3 2 2" xfId="7743" xr:uid="{00000000-0005-0000-0000-0000A21A0000}"/>
    <cellStyle name="Normal 2 54 3 2 2 2" xfId="10193" xr:uid="{00000000-0005-0000-0000-0000A31A0000}"/>
    <cellStyle name="Normal 2 54 3 2 2 3" xfId="11816" xr:uid="{00000000-0005-0000-0000-0000A41A0000}"/>
    <cellStyle name="Normal 2 54 3 2 3" xfId="9517" xr:uid="{00000000-0005-0000-0000-0000A51A0000}"/>
    <cellStyle name="Normal 2 54 3 2 4" xfId="11189" xr:uid="{00000000-0005-0000-0000-0000A61A0000}"/>
    <cellStyle name="Normal 2 54 3 3" xfId="7472" xr:uid="{00000000-0005-0000-0000-0000A71A0000}"/>
    <cellStyle name="Normal 2 54 3 3 2" xfId="9922" xr:uid="{00000000-0005-0000-0000-0000A81A0000}"/>
    <cellStyle name="Normal 2 54 3 3 3" xfId="11545" xr:uid="{00000000-0005-0000-0000-0000A91A0000}"/>
    <cellStyle name="Normal 2 54 3 4" xfId="8862" xr:uid="{00000000-0005-0000-0000-0000AA1A0000}"/>
    <cellStyle name="Normal 2 54 3 5" xfId="10870" xr:uid="{00000000-0005-0000-0000-0000AB1A0000}"/>
    <cellStyle name="Normal 2 54 4" xfId="5381" xr:uid="{00000000-0005-0000-0000-0000AC1A0000}"/>
    <cellStyle name="Normal 2 54 4 2" xfId="7119" xr:uid="{00000000-0005-0000-0000-0000AD1A0000}"/>
    <cellStyle name="Normal 2 54 4 2 2" xfId="7831" xr:uid="{00000000-0005-0000-0000-0000AE1A0000}"/>
    <cellStyle name="Normal 2 54 4 2 2 2" xfId="10281" xr:uid="{00000000-0005-0000-0000-0000AF1A0000}"/>
    <cellStyle name="Normal 2 54 4 2 2 3" xfId="11904" xr:uid="{00000000-0005-0000-0000-0000B01A0000}"/>
    <cellStyle name="Normal 2 54 4 2 3" xfId="9605" xr:uid="{00000000-0005-0000-0000-0000B11A0000}"/>
    <cellStyle name="Normal 2 54 4 2 4" xfId="11277" xr:uid="{00000000-0005-0000-0000-0000B21A0000}"/>
    <cellStyle name="Normal 2 54 4 3" xfId="7560" xr:uid="{00000000-0005-0000-0000-0000B31A0000}"/>
    <cellStyle name="Normal 2 54 4 3 2" xfId="10010" xr:uid="{00000000-0005-0000-0000-0000B41A0000}"/>
    <cellStyle name="Normal 2 54 4 3 3" xfId="11633" xr:uid="{00000000-0005-0000-0000-0000B51A0000}"/>
    <cellStyle name="Normal 2 54 4 4" xfId="8950" xr:uid="{00000000-0005-0000-0000-0000B61A0000}"/>
    <cellStyle name="Normal 2 54 4 5" xfId="10958" xr:uid="{00000000-0005-0000-0000-0000B71A0000}"/>
    <cellStyle name="Normal 2 54 5" xfId="6914" xr:uid="{00000000-0005-0000-0000-0000B81A0000}"/>
    <cellStyle name="Normal 2 54 5 2" xfId="7656" xr:uid="{00000000-0005-0000-0000-0000B91A0000}"/>
    <cellStyle name="Normal 2 54 5 2 2" xfId="10106" xr:uid="{00000000-0005-0000-0000-0000BA1A0000}"/>
    <cellStyle name="Normal 2 54 5 2 3" xfId="11729" xr:uid="{00000000-0005-0000-0000-0000BB1A0000}"/>
    <cellStyle name="Normal 2 54 5 3" xfId="9406" xr:uid="{00000000-0005-0000-0000-0000BC1A0000}"/>
    <cellStyle name="Normal 2 54 5 4" xfId="11102" xr:uid="{00000000-0005-0000-0000-0000BD1A0000}"/>
    <cellStyle name="Normal 2 54 6" xfId="7269" xr:uid="{00000000-0005-0000-0000-0000BE1A0000}"/>
    <cellStyle name="Normal 2 54 6 2" xfId="7918" xr:uid="{00000000-0005-0000-0000-0000BF1A0000}"/>
    <cellStyle name="Normal 2 54 6 2 2" xfId="10368" xr:uid="{00000000-0005-0000-0000-0000C01A0000}"/>
    <cellStyle name="Normal 2 54 6 2 3" xfId="11991" xr:uid="{00000000-0005-0000-0000-0000C11A0000}"/>
    <cellStyle name="Normal 2 54 6 3" xfId="9736" xr:uid="{00000000-0005-0000-0000-0000C21A0000}"/>
    <cellStyle name="Normal 2 54 6 4" xfId="11366" xr:uid="{00000000-0005-0000-0000-0000C31A0000}"/>
    <cellStyle name="Normal 2 54 7" xfId="7384" xr:uid="{00000000-0005-0000-0000-0000C41A0000}"/>
    <cellStyle name="Normal 2 54 7 2" xfId="9835" xr:uid="{00000000-0005-0000-0000-0000C51A0000}"/>
    <cellStyle name="Normal 2 54 7 3" xfId="11458" xr:uid="{00000000-0005-0000-0000-0000C61A0000}"/>
    <cellStyle name="Normal 2 54 8" xfId="8639" xr:uid="{00000000-0005-0000-0000-0000C71A0000}"/>
    <cellStyle name="Normal 2 54 9" xfId="10782" xr:uid="{00000000-0005-0000-0000-0000C81A0000}"/>
    <cellStyle name="Normal 2 55" xfId="4179" xr:uid="{00000000-0005-0000-0000-0000C91A0000}"/>
    <cellStyle name="Normal 2 55 2" xfId="5235" xr:uid="{00000000-0005-0000-0000-0000CA1A0000}"/>
    <cellStyle name="Normal 2 55 2 2" xfId="5337" xr:uid="{00000000-0005-0000-0000-0000CB1A0000}"/>
    <cellStyle name="Normal 2 55 2 2 2" xfId="7076" xr:uid="{00000000-0005-0000-0000-0000CC1A0000}"/>
    <cellStyle name="Normal 2 55 2 2 2 2" xfId="7788" xr:uid="{00000000-0005-0000-0000-0000CD1A0000}"/>
    <cellStyle name="Normal 2 55 2 2 2 2 2" xfId="10238" xr:uid="{00000000-0005-0000-0000-0000CE1A0000}"/>
    <cellStyle name="Normal 2 55 2 2 2 2 3" xfId="11861" xr:uid="{00000000-0005-0000-0000-0000CF1A0000}"/>
    <cellStyle name="Normal 2 55 2 2 2 3" xfId="9562" xr:uid="{00000000-0005-0000-0000-0000D01A0000}"/>
    <cellStyle name="Normal 2 55 2 2 2 4" xfId="11234" xr:uid="{00000000-0005-0000-0000-0000D11A0000}"/>
    <cellStyle name="Normal 2 55 2 2 3" xfId="7517" xr:uid="{00000000-0005-0000-0000-0000D21A0000}"/>
    <cellStyle name="Normal 2 55 2 2 3 2" xfId="9967" xr:uid="{00000000-0005-0000-0000-0000D31A0000}"/>
    <cellStyle name="Normal 2 55 2 2 3 3" xfId="11590" xr:uid="{00000000-0005-0000-0000-0000D41A0000}"/>
    <cellStyle name="Normal 2 55 2 2 4" xfId="8907" xr:uid="{00000000-0005-0000-0000-0000D51A0000}"/>
    <cellStyle name="Normal 2 55 2 2 5" xfId="10915" xr:uid="{00000000-0005-0000-0000-0000D61A0000}"/>
    <cellStyle name="Normal 2 55 2 3" xfId="5425" xr:uid="{00000000-0005-0000-0000-0000D71A0000}"/>
    <cellStyle name="Normal 2 55 2 3 2" xfId="7163" xr:uid="{00000000-0005-0000-0000-0000D81A0000}"/>
    <cellStyle name="Normal 2 55 2 3 2 2" xfId="7875" xr:uid="{00000000-0005-0000-0000-0000D91A0000}"/>
    <cellStyle name="Normal 2 55 2 3 2 2 2" xfId="10325" xr:uid="{00000000-0005-0000-0000-0000DA1A0000}"/>
    <cellStyle name="Normal 2 55 2 3 2 2 3" xfId="11948" xr:uid="{00000000-0005-0000-0000-0000DB1A0000}"/>
    <cellStyle name="Normal 2 55 2 3 2 3" xfId="9649" xr:uid="{00000000-0005-0000-0000-0000DC1A0000}"/>
    <cellStyle name="Normal 2 55 2 3 2 4" xfId="11321" xr:uid="{00000000-0005-0000-0000-0000DD1A0000}"/>
    <cellStyle name="Normal 2 55 2 3 3" xfId="7604" xr:uid="{00000000-0005-0000-0000-0000DE1A0000}"/>
    <cellStyle name="Normal 2 55 2 3 3 2" xfId="10054" xr:uid="{00000000-0005-0000-0000-0000DF1A0000}"/>
    <cellStyle name="Normal 2 55 2 3 3 3" xfId="11677" xr:uid="{00000000-0005-0000-0000-0000E01A0000}"/>
    <cellStyle name="Normal 2 55 2 3 4" xfId="8994" xr:uid="{00000000-0005-0000-0000-0000E11A0000}"/>
    <cellStyle name="Normal 2 55 2 3 5" xfId="11002" xr:uid="{00000000-0005-0000-0000-0000E21A0000}"/>
    <cellStyle name="Normal 2 55 2 4" xfId="6984" xr:uid="{00000000-0005-0000-0000-0000E31A0000}"/>
    <cellStyle name="Normal 2 55 2 4 2" xfId="7700" xr:uid="{00000000-0005-0000-0000-0000E41A0000}"/>
    <cellStyle name="Normal 2 55 2 4 2 2" xfId="10150" xr:uid="{00000000-0005-0000-0000-0000E51A0000}"/>
    <cellStyle name="Normal 2 55 2 4 2 3" xfId="11773" xr:uid="{00000000-0005-0000-0000-0000E61A0000}"/>
    <cellStyle name="Normal 2 55 2 4 3" xfId="9470" xr:uid="{00000000-0005-0000-0000-0000E71A0000}"/>
    <cellStyle name="Normal 2 55 2 4 4" xfId="11146" xr:uid="{00000000-0005-0000-0000-0000E81A0000}"/>
    <cellStyle name="Normal 2 55 2 5" xfId="7319" xr:uid="{00000000-0005-0000-0000-0000E91A0000}"/>
    <cellStyle name="Normal 2 55 2 5 2" xfId="7964" xr:uid="{00000000-0005-0000-0000-0000EA1A0000}"/>
    <cellStyle name="Normal 2 55 2 5 2 2" xfId="10414" xr:uid="{00000000-0005-0000-0000-0000EB1A0000}"/>
    <cellStyle name="Normal 2 55 2 5 2 3" xfId="12037" xr:uid="{00000000-0005-0000-0000-0000EC1A0000}"/>
    <cellStyle name="Normal 2 55 2 5 3" xfId="9783" xr:uid="{00000000-0005-0000-0000-0000ED1A0000}"/>
    <cellStyle name="Normal 2 55 2 5 4" xfId="11412" xr:uid="{00000000-0005-0000-0000-0000EE1A0000}"/>
    <cellStyle name="Normal 2 55 2 6" xfId="7429" xr:uid="{00000000-0005-0000-0000-0000EF1A0000}"/>
    <cellStyle name="Normal 2 55 2 6 2" xfId="9879" xr:uid="{00000000-0005-0000-0000-0000F01A0000}"/>
    <cellStyle name="Normal 2 55 2 6 3" xfId="11502" xr:uid="{00000000-0005-0000-0000-0000F11A0000}"/>
    <cellStyle name="Normal 2 55 2 7" xfId="8817" xr:uid="{00000000-0005-0000-0000-0000F21A0000}"/>
    <cellStyle name="Normal 2 55 2 8" xfId="10827" xr:uid="{00000000-0005-0000-0000-0000F31A0000}"/>
    <cellStyle name="Normal 2 55 3" xfId="5292" xr:uid="{00000000-0005-0000-0000-0000F41A0000}"/>
    <cellStyle name="Normal 2 55 3 2" xfId="7032" xr:uid="{00000000-0005-0000-0000-0000F51A0000}"/>
    <cellStyle name="Normal 2 55 3 2 2" xfId="7744" xr:uid="{00000000-0005-0000-0000-0000F61A0000}"/>
    <cellStyle name="Normal 2 55 3 2 2 2" xfId="10194" xr:uid="{00000000-0005-0000-0000-0000F71A0000}"/>
    <cellStyle name="Normal 2 55 3 2 2 3" xfId="11817" xr:uid="{00000000-0005-0000-0000-0000F81A0000}"/>
    <cellStyle name="Normal 2 55 3 2 3" xfId="9518" xr:uid="{00000000-0005-0000-0000-0000F91A0000}"/>
    <cellStyle name="Normal 2 55 3 2 4" xfId="11190" xr:uid="{00000000-0005-0000-0000-0000FA1A0000}"/>
    <cellStyle name="Normal 2 55 3 3" xfId="7473" xr:uid="{00000000-0005-0000-0000-0000FB1A0000}"/>
    <cellStyle name="Normal 2 55 3 3 2" xfId="9923" xr:uid="{00000000-0005-0000-0000-0000FC1A0000}"/>
    <cellStyle name="Normal 2 55 3 3 3" xfId="11546" xr:uid="{00000000-0005-0000-0000-0000FD1A0000}"/>
    <cellStyle name="Normal 2 55 3 4" xfId="8863" xr:uid="{00000000-0005-0000-0000-0000FE1A0000}"/>
    <cellStyle name="Normal 2 55 3 5" xfId="10871" xr:uid="{00000000-0005-0000-0000-0000FF1A0000}"/>
    <cellStyle name="Normal 2 55 4" xfId="5382" xr:uid="{00000000-0005-0000-0000-0000001B0000}"/>
    <cellStyle name="Normal 2 55 4 2" xfId="7120" xr:uid="{00000000-0005-0000-0000-0000011B0000}"/>
    <cellStyle name="Normal 2 55 4 2 2" xfId="7832" xr:uid="{00000000-0005-0000-0000-0000021B0000}"/>
    <cellStyle name="Normal 2 55 4 2 2 2" xfId="10282" xr:uid="{00000000-0005-0000-0000-0000031B0000}"/>
    <cellStyle name="Normal 2 55 4 2 2 3" xfId="11905" xr:uid="{00000000-0005-0000-0000-0000041B0000}"/>
    <cellStyle name="Normal 2 55 4 2 3" xfId="9606" xr:uid="{00000000-0005-0000-0000-0000051B0000}"/>
    <cellStyle name="Normal 2 55 4 2 4" xfId="11278" xr:uid="{00000000-0005-0000-0000-0000061B0000}"/>
    <cellStyle name="Normal 2 55 4 3" xfId="7561" xr:uid="{00000000-0005-0000-0000-0000071B0000}"/>
    <cellStyle name="Normal 2 55 4 3 2" xfId="10011" xr:uid="{00000000-0005-0000-0000-0000081B0000}"/>
    <cellStyle name="Normal 2 55 4 3 3" xfId="11634" xr:uid="{00000000-0005-0000-0000-0000091B0000}"/>
    <cellStyle name="Normal 2 55 4 4" xfId="8951" xr:uid="{00000000-0005-0000-0000-00000A1B0000}"/>
    <cellStyle name="Normal 2 55 4 5" xfId="10959" xr:uid="{00000000-0005-0000-0000-00000B1B0000}"/>
    <cellStyle name="Normal 2 55 5" xfId="6916" xr:uid="{00000000-0005-0000-0000-00000C1B0000}"/>
    <cellStyle name="Normal 2 55 5 2" xfId="7657" xr:uid="{00000000-0005-0000-0000-00000D1B0000}"/>
    <cellStyle name="Normal 2 55 5 2 2" xfId="10107" xr:uid="{00000000-0005-0000-0000-00000E1B0000}"/>
    <cellStyle name="Normal 2 55 5 2 3" xfId="11730" xr:uid="{00000000-0005-0000-0000-00000F1B0000}"/>
    <cellStyle name="Normal 2 55 5 3" xfId="9407" xr:uid="{00000000-0005-0000-0000-0000101B0000}"/>
    <cellStyle name="Normal 2 55 5 4" xfId="11103" xr:uid="{00000000-0005-0000-0000-0000111B0000}"/>
    <cellStyle name="Normal 2 55 6" xfId="7270" xr:uid="{00000000-0005-0000-0000-0000121B0000}"/>
    <cellStyle name="Normal 2 55 6 2" xfId="7919" xr:uid="{00000000-0005-0000-0000-0000131B0000}"/>
    <cellStyle name="Normal 2 55 6 2 2" xfId="10369" xr:uid="{00000000-0005-0000-0000-0000141B0000}"/>
    <cellStyle name="Normal 2 55 6 2 3" xfId="11992" xr:uid="{00000000-0005-0000-0000-0000151B0000}"/>
    <cellStyle name="Normal 2 55 6 3" xfId="9737" xr:uid="{00000000-0005-0000-0000-0000161B0000}"/>
    <cellStyle name="Normal 2 55 6 4" xfId="11367" xr:uid="{00000000-0005-0000-0000-0000171B0000}"/>
    <cellStyle name="Normal 2 55 7" xfId="7385" xr:uid="{00000000-0005-0000-0000-0000181B0000}"/>
    <cellStyle name="Normal 2 55 7 2" xfId="9836" xr:uid="{00000000-0005-0000-0000-0000191B0000}"/>
    <cellStyle name="Normal 2 55 7 3" xfId="11459" xr:uid="{00000000-0005-0000-0000-00001A1B0000}"/>
    <cellStyle name="Normal 2 55 8" xfId="8640" xr:uid="{00000000-0005-0000-0000-00001B1B0000}"/>
    <cellStyle name="Normal 2 55 9" xfId="10783" xr:uid="{00000000-0005-0000-0000-00001C1B0000}"/>
    <cellStyle name="Normal 2 56" xfId="4263" xr:uid="{00000000-0005-0000-0000-00001D1B0000}"/>
    <cellStyle name="Normal 2 57" xfId="6355" xr:uid="{00000000-0005-0000-0000-00001E1B0000}"/>
    <cellStyle name="Normal 2 58" xfId="6384" xr:uid="{00000000-0005-0000-0000-00001F1B0000}"/>
    <cellStyle name="Normal 2 59" xfId="6361" xr:uid="{00000000-0005-0000-0000-0000201B0000}"/>
    <cellStyle name="Normal 2 6" xfId="1205" xr:uid="{00000000-0005-0000-0000-0000211B0000}"/>
    <cellStyle name="Normal 2 6 2" xfId="1206" xr:uid="{00000000-0005-0000-0000-0000221B0000}"/>
    <cellStyle name="Normal 2 6 2 2" xfId="5833" xr:uid="{00000000-0005-0000-0000-0000231B0000}"/>
    <cellStyle name="Normal 2 6 3" xfId="3112" xr:uid="{00000000-0005-0000-0000-0000241B0000}"/>
    <cellStyle name="Normal 2 6_Data Input" xfId="4396" xr:uid="{00000000-0005-0000-0000-0000251B0000}"/>
    <cellStyle name="Normal 2 60" xfId="7178" xr:uid="{00000000-0005-0000-0000-0000261B0000}"/>
    <cellStyle name="Normal 2 61" xfId="8342" xr:uid="{00000000-0005-0000-0000-0000271B0000}"/>
    <cellStyle name="Normal 2 62" xfId="8161" xr:uid="{00000000-0005-0000-0000-0000281B0000}"/>
    <cellStyle name="Normal 2 63" xfId="12055" xr:uid="{00000000-0005-0000-0000-0000291B0000}"/>
    <cellStyle name="Normal 2 64" xfId="12063" xr:uid="{00000000-0005-0000-0000-00002A1B0000}"/>
    <cellStyle name="Normal 2 65" xfId="12068" xr:uid="{00000000-0005-0000-0000-00002B1B0000}"/>
    <cellStyle name="Normal 2 66" xfId="12071" xr:uid="{00000000-0005-0000-0000-00002C1B0000}"/>
    <cellStyle name="Normal 2 7" xfId="1207" xr:uid="{00000000-0005-0000-0000-00002D1B0000}"/>
    <cellStyle name="Normal 2 7 2" xfId="1208" xr:uid="{00000000-0005-0000-0000-00002E1B0000}"/>
    <cellStyle name="Normal 2 7 2 2" xfId="5834" xr:uid="{00000000-0005-0000-0000-00002F1B0000}"/>
    <cellStyle name="Normal 2 7 3" xfId="3113" xr:uid="{00000000-0005-0000-0000-0000301B0000}"/>
    <cellStyle name="Normal 2 7_Data Input" xfId="4397" xr:uid="{00000000-0005-0000-0000-0000311B0000}"/>
    <cellStyle name="Normal 2 8" xfId="1209" xr:uid="{00000000-0005-0000-0000-0000321B0000}"/>
    <cellStyle name="Normal 2 8 10" xfId="1210" xr:uid="{00000000-0005-0000-0000-0000331B0000}"/>
    <cellStyle name="Normal 2 8 10 2" xfId="1211" xr:uid="{00000000-0005-0000-0000-0000341B0000}"/>
    <cellStyle name="Normal 2 8 10 2 2" xfId="5835" xr:uid="{00000000-0005-0000-0000-0000351B0000}"/>
    <cellStyle name="Normal 2 8 10 3" xfId="5836" xr:uid="{00000000-0005-0000-0000-0000361B0000}"/>
    <cellStyle name="Normal 2 8 10_Sheet1" xfId="5837" xr:uid="{00000000-0005-0000-0000-0000371B0000}"/>
    <cellStyle name="Normal 2 8 11" xfId="1212" xr:uid="{00000000-0005-0000-0000-0000381B0000}"/>
    <cellStyle name="Normal 2 8 11 2" xfId="1213" xr:uid="{00000000-0005-0000-0000-0000391B0000}"/>
    <cellStyle name="Normal 2 8 11 2 2" xfId="5838" xr:uid="{00000000-0005-0000-0000-00003A1B0000}"/>
    <cellStyle name="Normal 2 8 11 3" xfId="5839" xr:uid="{00000000-0005-0000-0000-00003B1B0000}"/>
    <cellStyle name="Normal 2 8 11_Sheet1" xfId="5840" xr:uid="{00000000-0005-0000-0000-00003C1B0000}"/>
    <cellStyle name="Normal 2 8 12" xfId="1214" xr:uid="{00000000-0005-0000-0000-00003D1B0000}"/>
    <cellStyle name="Normal 2 8 12 2" xfId="1215" xr:uid="{00000000-0005-0000-0000-00003E1B0000}"/>
    <cellStyle name="Normal 2 8 12 2 2" xfId="5841" xr:uid="{00000000-0005-0000-0000-00003F1B0000}"/>
    <cellStyle name="Normal 2 8 12 3" xfId="5842" xr:uid="{00000000-0005-0000-0000-0000401B0000}"/>
    <cellStyle name="Normal 2 8 12_Sheet1" xfId="5843" xr:uid="{00000000-0005-0000-0000-0000411B0000}"/>
    <cellStyle name="Normal 2 8 13" xfId="1216" xr:uid="{00000000-0005-0000-0000-0000421B0000}"/>
    <cellStyle name="Normal 2 8 13 2" xfId="1217" xr:uid="{00000000-0005-0000-0000-0000431B0000}"/>
    <cellStyle name="Normal 2 8 13 2 2" xfId="5844" xr:uid="{00000000-0005-0000-0000-0000441B0000}"/>
    <cellStyle name="Normal 2 8 13 3" xfId="5845" xr:uid="{00000000-0005-0000-0000-0000451B0000}"/>
    <cellStyle name="Normal 2 8 13_Sheet1" xfId="5846" xr:uid="{00000000-0005-0000-0000-0000461B0000}"/>
    <cellStyle name="Normal 2 8 14" xfId="1218" xr:uid="{00000000-0005-0000-0000-0000471B0000}"/>
    <cellStyle name="Normal 2 8 14 2" xfId="1219" xr:uid="{00000000-0005-0000-0000-0000481B0000}"/>
    <cellStyle name="Normal 2 8 14 2 2" xfId="5847" xr:uid="{00000000-0005-0000-0000-0000491B0000}"/>
    <cellStyle name="Normal 2 8 14 3" xfId="5848" xr:uid="{00000000-0005-0000-0000-00004A1B0000}"/>
    <cellStyle name="Normal 2 8 14_Sheet1" xfId="5849" xr:uid="{00000000-0005-0000-0000-00004B1B0000}"/>
    <cellStyle name="Normal 2 8 15" xfId="1220" xr:uid="{00000000-0005-0000-0000-00004C1B0000}"/>
    <cellStyle name="Normal 2 8 15 2" xfId="1221" xr:uid="{00000000-0005-0000-0000-00004D1B0000}"/>
    <cellStyle name="Normal 2 8 15 2 2" xfId="5850" xr:uid="{00000000-0005-0000-0000-00004E1B0000}"/>
    <cellStyle name="Normal 2 8 15 3" xfId="5851" xr:uid="{00000000-0005-0000-0000-00004F1B0000}"/>
    <cellStyle name="Normal 2 8 15_Sheet1" xfId="5852" xr:uid="{00000000-0005-0000-0000-0000501B0000}"/>
    <cellStyle name="Normal 2 8 16" xfId="1222" xr:uid="{00000000-0005-0000-0000-0000511B0000}"/>
    <cellStyle name="Normal 2 8 16 2" xfId="1223" xr:uid="{00000000-0005-0000-0000-0000521B0000}"/>
    <cellStyle name="Normal 2 8 16 2 2" xfId="5853" xr:uid="{00000000-0005-0000-0000-0000531B0000}"/>
    <cellStyle name="Normal 2 8 16 3" xfId="5854" xr:uid="{00000000-0005-0000-0000-0000541B0000}"/>
    <cellStyle name="Normal 2 8 16_Sheet1" xfId="5855" xr:uid="{00000000-0005-0000-0000-0000551B0000}"/>
    <cellStyle name="Normal 2 8 17" xfId="1224" xr:uid="{00000000-0005-0000-0000-0000561B0000}"/>
    <cellStyle name="Normal 2 8 17 2" xfId="1225" xr:uid="{00000000-0005-0000-0000-0000571B0000}"/>
    <cellStyle name="Normal 2 8 17 2 2" xfId="5856" xr:uid="{00000000-0005-0000-0000-0000581B0000}"/>
    <cellStyle name="Normal 2 8 17 3" xfId="5857" xr:uid="{00000000-0005-0000-0000-0000591B0000}"/>
    <cellStyle name="Normal 2 8 17_Sheet1" xfId="5858" xr:uid="{00000000-0005-0000-0000-00005A1B0000}"/>
    <cellStyle name="Normal 2 8 18" xfId="1226" xr:uid="{00000000-0005-0000-0000-00005B1B0000}"/>
    <cellStyle name="Normal 2 8 18 2" xfId="1227" xr:uid="{00000000-0005-0000-0000-00005C1B0000}"/>
    <cellStyle name="Normal 2 8 18 2 2" xfId="5859" xr:uid="{00000000-0005-0000-0000-00005D1B0000}"/>
    <cellStyle name="Normal 2 8 18 3" xfId="5860" xr:uid="{00000000-0005-0000-0000-00005E1B0000}"/>
    <cellStyle name="Normal 2 8 18_Sheet1" xfId="5861" xr:uid="{00000000-0005-0000-0000-00005F1B0000}"/>
    <cellStyle name="Normal 2 8 19" xfId="1228" xr:uid="{00000000-0005-0000-0000-0000601B0000}"/>
    <cellStyle name="Normal 2 8 19 2" xfId="1229" xr:uid="{00000000-0005-0000-0000-0000611B0000}"/>
    <cellStyle name="Normal 2 8 19 2 2" xfId="5862" xr:uid="{00000000-0005-0000-0000-0000621B0000}"/>
    <cellStyle name="Normal 2 8 19 3" xfId="5863" xr:uid="{00000000-0005-0000-0000-0000631B0000}"/>
    <cellStyle name="Normal 2 8 19_Sheet1" xfId="5864" xr:uid="{00000000-0005-0000-0000-0000641B0000}"/>
    <cellStyle name="Normal 2 8 2" xfId="1230" xr:uid="{00000000-0005-0000-0000-0000651B0000}"/>
    <cellStyle name="Normal 2 8 2 2" xfId="1231" xr:uid="{00000000-0005-0000-0000-0000661B0000}"/>
    <cellStyle name="Normal 2 8 2 2 2" xfId="5865" xr:uid="{00000000-0005-0000-0000-0000671B0000}"/>
    <cellStyle name="Normal 2 8 2 3" xfId="5866" xr:uid="{00000000-0005-0000-0000-0000681B0000}"/>
    <cellStyle name="Normal 2 8 2_Sheet1" xfId="5867" xr:uid="{00000000-0005-0000-0000-0000691B0000}"/>
    <cellStyle name="Normal 2 8 20" xfId="1232" xr:uid="{00000000-0005-0000-0000-00006A1B0000}"/>
    <cellStyle name="Normal 2 8 20 2" xfId="1233" xr:uid="{00000000-0005-0000-0000-00006B1B0000}"/>
    <cellStyle name="Normal 2 8 20 2 2" xfId="5868" xr:uid="{00000000-0005-0000-0000-00006C1B0000}"/>
    <cellStyle name="Normal 2 8 20 3" xfId="5869" xr:uid="{00000000-0005-0000-0000-00006D1B0000}"/>
    <cellStyle name="Normal 2 8 20_Sheet1" xfId="5870" xr:uid="{00000000-0005-0000-0000-00006E1B0000}"/>
    <cellStyle name="Normal 2 8 21" xfId="1234" xr:uid="{00000000-0005-0000-0000-00006F1B0000}"/>
    <cellStyle name="Normal 2 8 21 2" xfId="1235" xr:uid="{00000000-0005-0000-0000-0000701B0000}"/>
    <cellStyle name="Normal 2 8 21 2 2" xfId="5871" xr:uid="{00000000-0005-0000-0000-0000711B0000}"/>
    <cellStyle name="Normal 2 8 21 3" xfId="5872" xr:uid="{00000000-0005-0000-0000-0000721B0000}"/>
    <cellStyle name="Normal 2 8 21_Sheet1" xfId="5873" xr:uid="{00000000-0005-0000-0000-0000731B0000}"/>
    <cellStyle name="Normal 2 8 22" xfId="1236" xr:uid="{00000000-0005-0000-0000-0000741B0000}"/>
    <cellStyle name="Normal 2 8 22 2" xfId="1237" xr:uid="{00000000-0005-0000-0000-0000751B0000}"/>
    <cellStyle name="Normal 2 8 22 2 2" xfId="5874" xr:uid="{00000000-0005-0000-0000-0000761B0000}"/>
    <cellStyle name="Normal 2 8 22 3" xfId="5875" xr:uid="{00000000-0005-0000-0000-0000771B0000}"/>
    <cellStyle name="Normal 2 8 22_Sheet1" xfId="5876" xr:uid="{00000000-0005-0000-0000-0000781B0000}"/>
    <cellStyle name="Normal 2 8 23" xfId="1238" xr:uid="{00000000-0005-0000-0000-0000791B0000}"/>
    <cellStyle name="Normal 2 8 23 2" xfId="1239" xr:uid="{00000000-0005-0000-0000-00007A1B0000}"/>
    <cellStyle name="Normal 2 8 23 2 2" xfId="5877" xr:uid="{00000000-0005-0000-0000-00007B1B0000}"/>
    <cellStyle name="Normal 2 8 23 3" xfId="5878" xr:uid="{00000000-0005-0000-0000-00007C1B0000}"/>
    <cellStyle name="Normal 2 8 23_Sheet1" xfId="5879" xr:uid="{00000000-0005-0000-0000-00007D1B0000}"/>
    <cellStyle name="Normal 2 8 24" xfId="1240" xr:uid="{00000000-0005-0000-0000-00007E1B0000}"/>
    <cellStyle name="Normal 2 8 24 2" xfId="1241" xr:uid="{00000000-0005-0000-0000-00007F1B0000}"/>
    <cellStyle name="Normal 2 8 24 2 2" xfId="5880" xr:uid="{00000000-0005-0000-0000-0000801B0000}"/>
    <cellStyle name="Normal 2 8 24 3" xfId="5881" xr:uid="{00000000-0005-0000-0000-0000811B0000}"/>
    <cellStyle name="Normal 2 8 24_Sheet1" xfId="5882" xr:uid="{00000000-0005-0000-0000-0000821B0000}"/>
    <cellStyle name="Normal 2 8 25" xfId="1242" xr:uid="{00000000-0005-0000-0000-0000831B0000}"/>
    <cellStyle name="Normal 2 8 25 2" xfId="1243" xr:uid="{00000000-0005-0000-0000-0000841B0000}"/>
    <cellStyle name="Normal 2 8 25 2 2" xfId="5883" xr:uid="{00000000-0005-0000-0000-0000851B0000}"/>
    <cellStyle name="Normal 2 8 25 3" xfId="5884" xr:uid="{00000000-0005-0000-0000-0000861B0000}"/>
    <cellStyle name="Normal 2 8 25_Sheet1" xfId="5885" xr:uid="{00000000-0005-0000-0000-0000871B0000}"/>
    <cellStyle name="Normal 2 8 26" xfId="1244" xr:uid="{00000000-0005-0000-0000-0000881B0000}"/>
    <cellStyle name="Normal 2 8 26 2" xfId="1245" xr:uid="{00000000-0005-0000-0000-0000891B0000}"/>
    <cellStyle name="Normal 2 8 26 2 2" xfId="5886" xr:uid="{00000000-0005-0000-0000-00008A1B0000}"/>
    <cellStyle name="Normal 2 8 26 3" xfId="5887" xr:uid="{00000000-0005-0000-0000-00008B1B0000}"/>
    <cellStyle name="Normal 2 8 26_Sheet1" xfId="5888" xr:uid="{00000000-0005-0000-0000-00008C1B0000}"/>
    <cellStyle name="Normal 2 8 27" xfId="1246" xr:uid="{00000000-0005-0000-0000-00008D1B0000}"/>
    <cellStyle name="Normal 2 8 27 2" xfId="1247" xr:uid="{00000000-0005-0000-0000-00008E1B0000}"/>
    <cellStyle name="Normal 2 8 27 2 2" xfId="5889" xr:uid="{00000000-0005-0000-0000-00008F1B0000}"/>
    <cellStyle name="Normal 2 8 27 3" xfId="5890" xr:uid="{00000000-0005-0000-0000-0000901B0000}"/>
    <cellStyle name="Normal 2 8 27_Sheet1" xfId="5891" xr:uid="{00000000-0005-0000-0000-0000911B0000}"/>
    <cellStyle name="Normal 2 8 28" xfId="1248" xr:uid="{00000000-0005-0000-0000-0000921B0000}"/>
    <cellStyle name="Normal 2 8 28 2" xfId="1249" xr:uid="{00000000-0005-0000-0000-0000931B0000}"/>
    <cellStyle name="Normal 2 8 28 2 2" xfId="5892" xr:uid="{00000000-0005-0000-0000-0000941B0000}"/>
    <cellStyle name="Normal 2 8 28 3" xfId="5893" xr:uid="{00000000-0005-0000-0000-0000951B0000}"/>
    <cellStyle name="Normal 2 8 28_Sheet1" xfId="5894" xr:uid="{00000000-0005-0000-0000-0000961B0000}"/>
    <cellStyle name="Normal 2 8 29" xfId="1250" xr:uid="{00000000-0005-0000-0000-0000971B0000}"/>
    <cellStyle name="Normal 2 8 29 2" xfId="1251" xr:uid="{00000000-0005-0000-0000-0000981B0000}"/>
    <cellStyle name="Normal 2 8 29 2 2" xfId="5895" xr:uid="{00000000-0005-0000-0000-0000991B0000}"/>
    <cellStyle name="Normal 2 8 29 3" xfId="5896" xr:uid="{00000000-0005-0000-0000-00009A1B0000}"/>
    <cellStyle name="Normal 2 8 29_Sheet1" xfId="5897" xr:uid="{00000000-0005-0000-0000-00009B1B0000}"/>
    <cellStyle name="Normal 2 8 3" xfId="1252" xr:uid="{00000000-0005-0000-0000-00009C1B0000}"/>
    <cellStyle name="Normal 2 8 3 2" xfId="1253" xr:uid="{00000000-0005-0000-0000-00009D1B0000}"/>
    <cellStyle name="Normal 2 8 3 2 2" xfId="5898" xr:uid="{00000000-0005-0000-0000-00009E1B0000}"/>
    <cellStyle name="Normal 2 8 3 3" xfId="5899" xr:uid="{00000000-0005-0000-0000-00009F1B0000}"/>
    <cellStyle name="Normal 2 8 3_Sheet1" xfId="5900" xr:uid="{00000000-0005-0000-0000-0000A01B0000}"/>
    <cellStyle name="Normal 2 8 30" xfId="1254" xr:uid="{00000000-0005-0000-0000-0000A11B0000}"/>
    <cellStyle name="Normal 2 8 30 2" xfId="5901" xr:uid="{00000000-0005-0000-0000-0000A21B0000}"/>
    <cellStyle name="Normal 2 8 31" xfId="1255" xr:uid="{00000000-0005-0000-0000-0000A31B0000}"/>
    <cellStyle name="Normal 2 8 32" xfId="3115" xr:uid="{00000000-0005-0000-0000-0000A41B0000}"/>
    <cellStyle name="Normal 2 8 32 2" xfId="6665" xr:uid="{00000000-0005-0000-0000-0000A51B0000}"/>
    <cellStyle name="Normal 2 8 32 3" xfId="6374" xr:uid="{00000000-0005-0000-0000-0000A61B0000}"/>
    <cellStyle name="Normal 2 8 32_Output(m)" xfId="5902" xr:uid="{00000000-0005-0000-0000-0000A71B0000}"/>
    <cellStyle name="Normal 2 8 33" xfId="4077" xr:uid="{00000000-0005-0000-0000-0000A81B0000}"/>
    <cellStyle name="Normal 2 8 34" xfId="4101" xr:uid="{00000000-0005-0000-0000-0000A91B0000}"/>
    <cellStyle name="Normal 2 8 35" xfId="4079" xr:uid="{00000000-0005-0000-0000-0000AA1B0000}"/>
    <cellStyle name="Normal 2 8 36" xfId="4100" xr:uid="{00000000-0005-0000-0000-0000AB1B0000}"/>
    <cellStyle name="Normal 2 8 4" xfId="1256" xr:uid="{00000000-0005-0000-0000-0000AC1B0000}"/>
    <cellStyle name="Normal 2 8 4 2" xfId="1257" xr:uid="{00000000-0005-0000-0000-0000AD1B0000}"/>
    <cellStyle name="Normal 2 8 4 2 2" xfId="5903" xr:uid="{00000000-0005-0000-0000-0000AE1B0000}"/>
    <cellStyle name="Normal 2 8 4 3" xfId="5904" xr:uid="{00000000-0005-0000-0000-0000AF1B0000}"/>
    <cellStyle name="Normal 2 8 4_Sheet1" xfId="5905" xr:uid="{00000000-0005-0000-0000-0000B01B0000}"/>
    <cellStyle name="Normal 2 8 5" xfId="1258" xr:uid="{00000000-0005-0000-0000-0000B11B0000}"/>
    <cellStyle name="Normal 2 8 5 2" xfId="1259" xr:uid="{00000000-0005-0000-0000-0000B21B0000}"/>
    <cellStyle name="Normal 2 8 5 2 2" xfId="5906" xr:uid="{00000000-0005-0000-0000-0000B31B0000}"/>
    <cellStyle name="Normal 2 8 5 3" xfId="5907" xr:uid="{00000000-0005-0000-0000-0000B41B0000}"/>
    <cellStyle name="Normal 2 8 5_Sheet1" xfId="5908" xr:uid="{00000000-0005-0000-0000-0000B51B0000}"/>
    <cellStyle name="Normal 2 8 6" xfId="1260" xr:uid="{00000000-0005-0000-0000-0000B61B0000}"/>
    <cellStyle name="Normal 2 8 6 2" xfId="1261" xr:uid="{00000000-0005-0000-0000-0000B71B0000}"/>
    <cellStyle name="Normal 2 8 6 2 2" xfId="5909" xr:uid="{00000000-0005-0000-0000-0000B81B0000}"/>
    <cellStyle name="Normal 2 8 6 3" xfId="5910" xr:uid="{00000000-0005-0000-0000-0000B91B0000}"/>
    <cellStyle name="Normal 2 8 6_Sheet1" xfId="5911" xr:uid="{00000000-0005-0000-0000-0000BA1B0000}"/>
    <cellStyle name="Normal 2 8 7" xfId="1262" xr:uid="{00000000-0005-0000-0000-0000BB1B0000}"/>
    <cellStyle name="Normal 2 8 7 2" xfId="1263" xr:uid="{00000000-0005-0000-0000-0000BC1B0000}"/>
    <cellStyle name="Normal 2 8 7 2 2" xfId="5912" xr:uid="{00000000-0005-0000-0000-0000BD1B0000}"/>
    <cellStyle name="Normal 2 8 7 3" xfId="5913" xr:uid="{00000000-0005-0000-0000-0000BE1B0000}"/>
    <cellStyle name="Normal 2 8 7_Sheet1" xfId="5914" xr:uid="{00000000-0005-0000-0000-0000BF1B0000}"/>
    <cellStyle name="Normal 2 8 8" xfId="1264" xr:uid="{00000000-0005-0000-0000-0000C01B0000}"/>
    <cellStyle name="Normal 2 8 8 2" xfId="1265" xr:uid="{00000000-0005-0000-0000-0000C11B0000}"/>
    <cellStyle name="Normal 2 8 8 2 2" xfId="5915" xr:uid="{00000000-0005-0000-0000-0000C21B0000}"/>
    <cellStyle name="Normal 2 8 8 3" xfId="5916" xr:uid="{00000000-0005-0000-0000-0000C31B0000}"/>
    <cellStyle name="Normal 2 8 8_Sheet1" xfId="5917" xr:uid="{00000000-0005-0000-0000-0000C41B0000}"/>
    <cellStyle name="Normal 2 8 9" xfId="1266" xr:uid="{00000000-0005-0000-0000-0000C51B0000}"/>
    <cellStyle name="Normal 2 8 9 2" xfId="1267" xr:uid="{00000000-0005-0000-0000-0000C61B0000}"/>
    <cellStyle name="Normal 2 8 9 2 2" xfId="5918" xr:uid="{00000000-0005-0000-0000-0000C71B0000}"/>
    <cellStyle name="Normal 2 8 9 3" xfId="5919" xr:uid="{00000000-0005-0000-0000-0000C81B0000}"/>
    <cellStyle name="Normal 2 8 9_Sheet1" xfId="5920" xr:uid="{00000000-0005-0000-0000-0000C91B0000}"/>
    <cellStyle name="Normal 2 8_Compara" xfId="1268" xr:uid="{00000000-0005-0000-0000-0000CA1B0000}"/>
    <cellStyle name="Normal 2 9" xfId="1269" xr:uid="{00000000-0005-0000-0000-0000CB1B0000}"/>
    <cellStyle name="Normal 2 9 2" xfId="1270" xr:uid="{00000000-0005-0000-0000-0000CC1B0000}"/>
    <cellStyle name="Normal 2 9 2 2" xfId="5921" xr:uid="{00000000-0005-0000-0000-0000CD1B0000}"/>
    <cellStyle name="Normal 2 9 3" xfId="3116" xr:uid="{00000000-0005-0000-0000-0000CE1B0000}"/>
    <cellStyle name="Normal 2 9_Data Input" xfId="4398" xr:uid="{00000000-0005-0000-0000-0000CF1B0000}"/>
    <cellStyle name="Normal 2_Average Energy Prices" xfId="4264" xr:uid="{00000000-0005-0000-0000-0000D01B0000}"/>
    <cellStyle name="Normal 20" xfId="1271" xr:uid="{00000000-0005-0000-0000-0000D11B0000}"/>
    <cellStyle name="Normal 20 10" xfId="1272" xr:uid="{00000000-0005-0000-0000-0000D21B0000}"/>
    <cellStyle name="Normal 20 10 2" xfId="1273" xr:uid="{00000000-0005-0000-0000-0000D31B0000}"/>
    <cellStyle name="Normal 20 10_NEPOOL Off Peak" xfId="4772" xr:uid="{00000000-0005-0000-0000-0000D41B0000}"/>
    <cellStyle name="Normal 20 11" xfId="1274" xr:uid="{00000000-0005-0000-0000-0000D51B0000}"/>
    <cellStyle name="Normal 20 11 2" xfId="1275" xr:uid="{00000000-0005-0000-0000-0000D61B0000}"/>
    <cellStyle name="Normal 20 11_NEPOOL Off Peak" xfId="4773" xr:uid="{00000000-0005-0000-0000-0000D71B0000}"/>
    <cellStyle name="Normal 20 12" xfId="1276" xr:uid="{00000000-0005-0000-0000-0000D81B0000}"/>
    <cellStyle name="Normal 20 12 2" xfId="1277" xr:uid="{00000000-0005-0000-0000-0000D91B0000}"/>
    <cellStyle name="Normal 20 12_NEPOOL Off Peak" xfId="4774" xr:uid="{00000000-0005-0000-0000-0000DA1B0000}"/>
    <cellStyle name="Normal 20 13" xfId="1278" xr:uid="{00000000-0005-0000-0000-0000DB1B0000}"/>
    <cellStyle name="Normal 20 13 2" xfId="1279" xr:uid="{00000000-0005-0000-0000-0000DC1B0000}"/>
    <cellStyle name="Normal 20 13_NEPOOL Off Peak" xfId="4775" xr:uid="{00000000-0005-0000-0000-0000DD1B0000}"/>
    <cellStyle name="Normal 20 14" xfId="1280" xr:uid="{00000000-0005-0000-0000-0000DE1B0000}"/>
    <cellStyle name="Normal 20 14 2" xfId="1281" xr:uid="{00000000-0005-0000-0000-0000DF1B0000}"/>
    <cellStyle name="Normal 20 14_NEPOOL Off Peak" xfId="4776" xr:uid="{00000000-0005-0000-0000-0000E01B0000}"/>
    <cellStyle name="Normal 20 15" xfId="1282" xr:uid="{00000000-0005-0000-0000-0000E11B0000}"/>
    <cellStyle name="Normal 20 15 2" xfId="1283" xr:uid="{00000000-0005-0000-0000-0000E21B0000}"/>
    <cellStyle name="Normal 20 15_NEPOOL Off Peak" xfId="4777" xr:uid="{00000000-0005-0000-0000-0000E31B0000}"/>
    <cellStyle name="Normal 20 16" xfId="1284" xr:uid="{00000000-0005-0000-0000-0000E41B0000}"/>
    <cellStyle name="Normal 20 16 2" xfId="1285" xr:uid="{00000000-0005-0000-0000-0000E51B0000}"/>
    <cellStyle name="Normal 20 16_NEPOOL Off Peak" xfId="4778" xr:uid="{00000000-0005-0000-0000-0000E61B0000}"/>
    <cellStyle name="Normal 20 17" xfId="1286" xr:uid="{00000000-0005-0000-0000-0000E71B0000}"/>
    <cellStyle name="Normal 20 17 2" xfId="1287" xr:uid="{00000000-0005-0000-0000-0000E81B0000}"/>
    <cellStyle name="Normal 20 17_NEPOOL Off Peak" xfId="4779" xr:uid="{00000000-0005-0000-0000-0000E91B0000}"/>
    <cellStyle name="Normal 20 18" xfId="1288" xr:uid="{00000000-0005-0000-0000-0000EA1B0000}"/>
    <cellStyle name="Normal 20 18 2" xfId="1289" xr:uid="{00000000-0005-0000-0000-0000EB1B0000}"/>
    <cellStyle name="Normal 20 18_NEPOOL Off Peak" xfId="4780" xr:uid="{00000000-0005-0000-0000-0000EC1B0000}"/>
    <cellStyle name="Normal 20 19" xfId="1290" xr:uid="{00000000-0005-0000-0000-0000ED1B0000}"/>
    <cellStyle name="Normal 20 19 2" xfId="1291" xr:uid="{00000000-0005-0000-0000-0000EE1B0000}"/>
    <cellStyle name="Normal 20 19_NEPOOL Off Peak" xfId="4781" xr:uid="{00000000-0005-0000-0000-0000EF1B0000}"/>
    <cellStyle name="Normal 20 2" xfId="1292" xr:uid="{00000000-0005-0000-0000-0000F01B0000}"/>
    <cellStyle name="Normal 20 2 10" xfId="1293" xr:uid="{00000000-0005-0000-0000-0000F11B0000}"/>
    <cellStyle name="Normal 20 2 10 2" xfId="1294" xr:uid="{00000000-0005-0000-0000-0000F21B0000}"/>
    <cellStyle name="Normal 20 2 10_NEPOOL Off Peak" xfId="4782" xr:uid="{00000000-0005-0000-0000-0000F31B0000}"/>
    <cellStyle name="Normal 20 2 11" xfId="1295" xr:uid="{00000000-0005-0000-0000-0000F41B0000}"/>
    <cellStyle name="Normal 20 2 11 2" xfId="1296" xr:uid="{00000000-0005-0000-0000-0000F51B0000}"/>
    <cellStyle name="Normal 20 2 11_NEPOOL Off Peak" xfId="4783" xr:uid="{00000000-0005-0000-0000-0000F61B0000}"/>
    <cellStyle name="Normal 20 2 12" xfId="1297" xr:uid="{00000000-0005-0000-0000-0000F71B0000}"/>
    <cellStyle name="Normal 20 2 12 2" xfId="1298" xr:uid="{00000000-0005-0000-0000-0000F81B0000}"/>
    <cellStyle name="Normal 20 2 12_NEPOOL Off Peak" xfId="4784" xr:uid="{00000000-0005-0000-0000-0000F91B0000}"/>
    <cellStyle name="Normal 20 2 13" xfId="1299" xr:uid="{00000000-0005-0000-0000-0000FA1B0000}"/>
    <cellStyle name="Normal 20 2 13 2" xfId="1300" xr:uid="{00000000-0005-0000-0000-0000FB1B0000}"/>
    <cellStyle name="Normal 20 2 13_NEPOOL Off Peak" xfId="4785" xr:uid="{00000000-0005-0000-0000-0000FC1B0000}"/>
    <cellStyle name="Normal 20 2 14" xfId="1301" xr:uid="{00000000-0005-0000-0000-0000FD1B0000}"/>
    <cellStyle name="Normal 20 2 14 2" xfId="1302" xr:uid="{00000000-0005-0000-0000-0000FE1B0000}"/>
    <cellStyle name="Normal 20 2 14_NEPOOL Off Peak" xfId="4786" xr:uid="{00000000-0005-0000-0000-0000FF1B0000}"/>
    <cellStyle name="Normal 20 2 15" xfId="1303" xr:uid="{00000000-0005-0000-0000-0000001C0000}"/>
    <cellStyle name="Normal 20 2 15 2" xfId="1304" xr:uid="{00000000-0005-0000-0000-0000011C0000}"/>
    <cellStyle name="Normal 20 2 15_NEPOOL Off Peak" xfId="4787" xr:uid="{00000000-0005-0000-0000-0000021C0000}"/>
    <cellStyle name="Normal 20 2 16" xfId="1305" xr:uid="{00000000-0005-0000-0000-0000031C0000}"/>
    <cellStyle name="Normal 20 2 16 2" xfId="1306" xr:uid="{00000000-0005-0000-0000-0000041C0000}"/>
    <cellStyle name="Normal 20 2 16_NEPOOL Off Peak" xfId="4788" xr:uid="{00000000-0005-0000-0000-0000051C0000}"/>
    <cellStyle name="Normal 20 2 17" xfId="1307" xr:uid="{00000000-0005-0000-0000-0000061C0000}"/>
    <cellStyle name="Normal 20 2 17 2" xfId="1308" xr:uid="{00000000-0005-0000-0000-0000071C0000}"/>
    <cellStyle name="Normal 20 2 17_NEPOOL Off Peak" xfId="4789" xr:uid="{00000000-0005-0000-0000-0000081C0000}"/>
    <cellStyle name="Normal 20 2 18" xfId="1309" xr:uid="{00000000-0005-0000-0000-0000091C0000}"/>
    <cellStyle name="Normal 20 2 18 2" xfId="1310" xr:uid="{00000000-0005-0000-0000-00000A1C0000}"/>
    <cellStyle name="Normal 20 2 18_NEPOOL Off Peak" xfId="4790" xr:uid="{00000000-0005-0000-0000-00000B1C0000}"/>
    <cellStyle name="Normal 20 2 19" xfId="1311" xr:uid="{00000000-0005-0000-0000-00000C1C0000}"/>
    <cellStyle name="Normal 20 2 19 2" xfId="1312" xr:uid="{00000000-0005-0000-0000-00000D1C0000}"/>
    <cellStyle name="Normal 20 2 19_NEPOOL Off Peak" xfId="4791" xr:uid="{00000000-0005-0000-0000-00000E1C0000}"/>
    <cellStyle name="Normal 20 2 2" xfId="1313" xr:uid="{00000000-0005-0000-0000-00000F1C0000}"/>
    <cellStyle name="Normal 20 2 2 2" xfId="1314" xr:uid="{00000000-0005-0000-0000-0000101C0000}"/>
    <cellStyle name="Normal 20 2 2 2 2" xfId="1315" xr:uid="{00000000-0005-0000-0000-0000111C0000}"/>
    <cellStyle name="Normal 20 2 2 2_NEPOOL Off Peak" xfId="4792" xr:uid="{00000000-0005-0000-0000-0000121C0000}"/>
    <cellStyle name="Normal 20 2 2 3" xfId="1316" xr:uid="{00000000-0005-0000-0000-0000131C0000}"/>
    <cellStyle name="Normal 20 2 2 4" xfId="3119" xr:uid="{00000000-0005-0000-0000-0000141C0000}"/>
    <cellStyle name="Normal 20 2 2_Average Energy Prices" xfId="4265" xr:uid="{00000000-0005-0000-0000-0000151C0000}"/>
    <cellStyle name="Normal 20 2 20" xfId="1317" xr:uid="{00000000-0005-0000-0000-0000161C0000}"/>
    <cellStyle name="Normal 20 2 20 2" xfId="1318" xr:uid="{00000000-0005-0000-0000-0000171C0000}"/>
    <cellStyle name="Normal 20 2 20_NEPOOL Off Peak" xfId="4793" xr:uid="{00000000-0005-0000-0000-0000181C0000}"/>
    <cellStyle name="Normal 20 2 21" xfId="1319" xr:uid="{00000000-0005-0000-0000-0000191C0000}"/>
    <cellStyle name="Normal 20 2 21 2" xfId="1320" xr:uid="{00000000-0005-0000-0000-00001A1C0000}"/>
    <cellStyle name="Normal 20 2 21_NEPOOL Off Peak" xfId="4794" xr:uid="{00000000-0005-0000-0000-00001B1C0000}"/>
    <cellStyle name="Normal 20 2 22" xfId="1321" xr:uid="{00000000-0005-0000-0000-00001C1C0000}"/>
    <cellStyle name="Normal 20 2 22 2" xfId="1322" xr:uid="{00000000-0005-0000-0000-00001D1C0000}"/>
    <cellStyle name="Normal 20 2 22_NEPOOL Off Peak" xfId="4795" xr:uid="{00000000-0005-0000-0000-00001E1C0000}"/>
    <cellStyle name="Normal 20 2 23" xfId="1323" xr:uid="{00000000-0005-0000-0000-00001F1C0000}"/>
    <cellStyle name="Normal 20 2 23 2" xfId="1324" xr:uid="{00000000-0005-0000-0000-0000201C0000}"/>
    <cellStyle name="Normal 20 2 23_NEPOOL Off Peak" xfId="4796" xr:uid="{00000000-0005-0000-0000-0000211C0000}"/>
    <cellStyle name="Normal 20 2 24" xfId="1325" xr:uid="{00000000-0005-0000-0000-0000221C0000}"/>
    <cellStyle name="Normal 20 2 24 2" xfId="1326" xr:uid="{00000000-0005-0000-0000-0000231C0000}"/>
    <cellStyle name="Normal 20 2 24_NEPOOL Off Peak" xfId="4797" xr:uid="{00000000-0005-0000-0000-0000241C0000}"/>
    <cellStyle name="Normal 20 2 25" xfId="1327" xr:uid="{00000000-0005-0000-0000-0000251C0000}"/>
    <cellStyle name="Normal 20 2 25 2" xfId="1328" xr:uid="{00000000-0005-0000-0000-0000261C0000}"/>
    <cellStyle name="Normal 20 2 25_NEPOOL Off Peak" xfId="4798" xr:uid="{00000000-0005-0000-0000-0000271C0000}"/>
    <cellStyle name="Normal 20 2 26" xfId="1329" xr:uid="{00000000-0005-0000-0000-0000281C0000}"/>
    <cellStyle name="Normal 20 2 26 2" xfId="1330" xr:uid="{00000000-0005-0000-0000-0000291C0000}"/>
    <cellStyle name="Normal 20 2 26_NEPOOL Off Peak" xfId="4799" xr:uid="{00000000-0005-0000-0000-00002A1C0000}"/>
    <cellStyle name="Normal 20 2 27" xfId="1331" xr:uid="{00000000-0005-0000-0000-00002B1C0000}"/>
    <cellStyle name="Normal 20 2 27 2" xfId="1332" xr:uid="{00000000-0005-0000-0000-00002C1C0000}"/>
    <cellStyle name="Normal 20 2 27_NEPOOL Off Peak" xfId="4800" xr:uid="{00000000-0005-0000-0000-00002D1C0000}"/>
    <cellStyle name="Normal 20 2 28" xfId="1333" xr:uid="{00000000-0005-0000-0000-00002E1C0000}"/>
    <cellStyle name="Normal 20 2 28 2" xfId="1334" xr:uid="{00000000-0005-0000-0000-00002F1C0000}"/>
    <cellStyle name="Normal 20 2 28_NEPOOL Off Peak" xfId="4801" xr:uid="{00000000-0005-0000-0000-0000301C0000}"/>
    <cellStyle name="Normal 20 2 29" xfId="1335" xr:uid="{00000000-0005-0000-0000-0000311C0000}"/>
    <cellStyle name="Normal 20 2 29 2" xfId="1336" xr:uid="{00000000-0005-0000-0000-0000321C0000}"/>
    <cellStyle name="Normal 20 2 29_NEPOOL Off Peak" xfId="4802" xr:uid="{00000000-0005-0000-0000-0000331C0000}"/>
    <cellStyle name="Normal 20 2 3" xfId="1337" xr:uid="{00000000-0005-0000-0000-0000341C0000}"/>
    <cellStyle name="Normal 20 2 3 2" xfId="1338" xr:uid="{00000000-0005-0000-0000-0000351C0000}"/>
    <cellStyle name="Normal 20 2 3_NEPOOL Off Peak" xfId="4803" xr:uid="{00000000-0005-0000-0000-0000361C0000}"/>
    <cellStyle name="Normal 20 2 30" xfId="1339" xr:uid="{00000000-0005-0000-0000-0000371C0000}"/>
    <cellStyle name="Normal 20 2 30 2" xfId="1340" xr:uid="{00000000-0005-0000-0000-0000381C0000}"/>
    <cellStyle name="Normal 20 2 30_NEPOOL Off Peak" xfId="4804" xr:uid="{00000000-0005-0000-0000-0000391C0000}"/>
    <cellStyle name="Normal 20 2 31" xfId="1341" xr:uid="{00000000-0005-0000-0000-00003A1C0000}"/>
    <cellStyle name="Normal 20 2 31 2" xfId="5922" xr:uid="{00000000-0005-0000-0000-00003B1C0000}"/>
    <cellStyle name="Normal 20 2 32" xfId="3118" xr:uid="{00000000-0005-0000-0000-00003C1C0000}"/>
    <cellStyle name="Normal 20 2 33" xfId="4082" xr:uid="{00000000-0005-0000-0000-00003D1C0000}"/>
    <cellStyle name="Normal 20 2 34" xfId="4097" xr:uid="{00000000-0005-0000-0000-00003E1C0000}"/>
    <cellStyle name="Normal 20 2 35" xfId="4083" xr:uid="{00000000-0005-0000-0000-00003F1C0000}"/>
    <cellStyle name="Normal 20 2 36" xfId="4096" xr:uid="{00000000-0005-0000-0000-0000401C0000}"/>
    <cellStyle name="Normal 20 2 4" xfId="1342" xr:uid="{00000000-0005-0000-0000-0000411C0000}"/>
    <cellStyle name="Normal 20 2 4 2" xfId="1343" xr:uid="{00000000-0005-0000-0000-0000421C0000}"/>
    <cellStyle name="Normal 20 2 4_NEPOOL Off Peak" xfId="4805" xr:uid="{00000000-0005-0000-0000-0000431C0000}"/>
    <cellStyle name="Normal 20 2 5" xfId="1344" xr:uid="{00000000-0005-0000-0000-0000441C0000}"/>
    <cellStyle name="Normal 20 2 5 2" xfId="1345" xr:uid="{00000000-0005-0000-0000-0000451C0000}"/>
    <cellStyle name="Normal 20 2 5_NEPOOL Off Peak" xfId="4806" xr:uid="{00000000-0005-0000-0000-0000461C0000}"/>
    <cellStyle name="Normal 20 2 6" xfId="1346" xr:uid="{00000000-0005-0000-0000-0000471C0000}"/>
    <cellStyle name="Normal 20 2 6 2" xfId="1347" xr:uid="{00000000-0005-0000-0000-0000481C0000}"/>
    <cellStyle name="Normal 20 2 6_NEPOOL Off Peak" xfId="4807" xr:uid="{00000000-0005-0000-0000-0000491C0000}"/>
    <cellStyle name="Normal 20 2 7" xfId="1348" xr:uid="{00000000-0005-0000-0000-00004A1C0000}"/>
    <cellStyle name="Normal 20 2 7 2" xfId="1349" xr:uid="{00000000-0005-0000-0000-00004B1C0000}"/>
    <cellStyle name="Normal 20 2 7_NEPOOL Off Peak" xfId="4808" xr:uid="{00000000-0005-0000-0000-00004C1C0000}"/>
    <cellStyle name="Normal 20 2 8" xfId="1350" xr:uid="{00000000-0005-0000-0000-00004D1C0000}"/>
    <cellStyle name="Normal 20 2 8 2" xfId="1351" xr:uid="{00000000-0005-0000-0000-00004E1C0000}"/>
    <cellStyle name="Normal 20 2 8_NEPOOL Off Peak" xfId="4809" xr:uid="{00000000-0005-0000-0000-00004F1C0000}"/>
    <cellStyle name="Normal 20 2 9" xfId="1352" xr:uid="{00000000-0005-0000-0000-0000501C0000}"/>
    <cellStyle name="Normal 20 2 9 2" xfId="1353" xr:uid="{00000000-0005-0000-0000-0000511C0000}"/>
    <cellStyle name="Normal 20 2 9_NEPOOL Off Peak" xfId="4810" xr:uid="{00000000-0005-0000-0000-0000521C0000}"/>
    <cellStyle name="Normal 20 2_Compara" xfId="1354" xr:uid="{00000000-0005-0000-0000-0000531C0000}"/>
    <cellStyle name="Normal 20 20" xfId="1355" xr:uid="{00000000-0005-0000-0000-0000541C0000}"/>
    <cellStyle name="Normal 20 20 2" xfId="1356" xr:uid="{00000000-0005-0000-0000-0000551C0000}"/>
    <cellStyle name="Normal 20 20_NEPOOL Off Peak" xfId="4811" xr:uid="{00000000-0005-0000-0000-0000561C0000}"/>
    <cellStyle name="Normal 20 21" xfId="1357" xr:uid="{00000000-0005-0000-0000-0000571C0000}"/>
    <cellStyle name="Normal 20 21 2" xfId="1358" xr:uid="{00000000-0005-0000-0000-0000581C0000}"/>
    <cellStyle name="Normal 20 21_NEPOOL Off Peak" xfId="4812" xr:uid="{00000000-0005-0000-0000-0000591C0000}"/>
    <cellStyle name="Normal 20 22" xfId="1359" xr:uid="{00000000-0005-0000-0000-00005A1C0000}"/>
    <cellStyle name="Normal 20 22 2" xfId="1360" xr:uid="{00000000-0005-0000-0000-00005B1C0000}"/>
    <cellStyle name="Normal 20 22_NEPOOL Off Peak" xfId="4813" xr:uid="{00000000-0005-0000-0000-00005C1C0000}"/>
    <cellStyle name="Normal 20 23" xfId="1361" xr:uid="{00000000-0005-0000-0000-00005D1C0000}"/>
    <cellStyle name="Normal 20 23 2" xfId="1362" xr:uid="{00000000-0005-0000-0000-00005E1C0000}"/>
    <cellStyle name="Normal 20 23_NEPOOL Off Peak" xfId="4814" xr:uid="{00000000-0005-0000-0000-00005F1C0000}"/>
    <cellStyle name="Normal 20 24" xfId="1363" xr:uid="{00000000-0005-0000-0000-0000601C0000}"/>
    <cellStyle name="Normal 20 24 2" xfId="1364" xr:uid="{00000000-0005-0000-0000-0000611C0000}"/>
    <cellStyle name="Normal 20 24_NEPOOL Off Peak" xfId="4815" xr:uid="{00000000-0005-0000-0000-0000621C0000}"/>
    <cellStyle name="Normal 20 25" xfId="1365" xr:uid="{00000000-0005-0000-0000-0000631C0000}"/>
    <cellStyle name="Normal 20 25 2" xfId="1366" xr:uid="{00000000-0005-0000-0000-0000641C0000}"/>
    <cellStyle name="Normal 20 25_NEPOOL Off Peak" xfId="4816" xr:uid="{00000000-0005-0000-0000-0000651C0000}"/>
    <cellStyle name="Normal 20 26" xfId="1367" xr:uid="{00000000-0005-0000-0000-0000661C0000}"/>
    <cellStyle name="Normal 20 26 2" xfId="1368" xr:uid="{00000000-0005-0000-0000-0000671C0000}"/>
    <cellStyle name="Normal 20 26_NEPOOL Off Peak" xfId="4817" xr:uid="{00000000-0005-0000-0000-0000681C0000}"/>
    <cellStyle name="Normal 20 27" xfId="1369" xr:uid="{00000000-0005-0000-0000-0000691C0000}"/>
    <cellStyle name="Normal 20 27 2" xfId="1370" xr:uid="{00000000-0005-0000-0000-00006A1C0000}"/>
    <cellStyle name="Normal 20 27_NEPOOL Off Peak" xfId="4818" xr:uid="{00000000-0005-0000-0000-00006B1C0000}"/>
    <cellStyle name="Normal 20 28" xfId="1371" xr:uid="{00000000-0005-0000-0000-00006C1C0000}"/>
    <cellStyle name="Normal 20 28 2" xfId="1372" xr:uid="{00000000-0005-0000-0000-00006D1C0000}"/>
    <cellStyle name="Normal 20 28_NEPOOL Off Peak" xfId="4819" xr:uid="{00000000-0005-0000-0000-00006E1C0000}"/>
    <cellStyle name="Normal 20 29" xfId="1373" xr:uid="{00000000-0005-0000-0000-00006F1C0000}"/>
    <cellStyle name="Normal 20 29 2" xfId="1374" xr:uid="{00000000-0005-0000-0000-0000701C0000}"/>
    <cellStyle name="Normal 20 29_NEPOOL Off Peak" xfId="4820" xr:uid="{00000000-0005-0000-0000-0000711C0000}"/>
    <cellStyle name="Normal 20 3" xfId="1375" xr:uid="{00000000-0005-0000-0000-0000721C0000}"/>
    <cellStyle name="Normal 20 3 10" xfId="1376" xr:uid="{00000000-0005-0000-0000-0000731C0000}"/>
    <cellStyle name="Normal 20 3 10 2" xfId="1377" xr:uid="{00000000-0005-0000-0000-0000741C0000}"/>
    <cellStyle name="Normal 20 3 10_NEPOOL Off Peak" xfId="4821" xr:uid="{00000000-0005-0000-0000-0000751C0000}"/>
    <cellStyle name="Normal 20 3 11" xfId="1378" xr:uid="{00000000-0005-0000-0000-0000761C0000}"/>
    <cellStyle name="Normal 20 3 11 2" xfId="1379" xr:uid="{00000000-0005-0000-0000-0000771C0000}"/>
    <cellStyle name="Normal 20 3 11_NEPOOL Off Peak" xfId="4822" xr:uid="{00000000-0005-0000-0000-0000781C0000}"/>
    <cellStyle name="Normal 20 3 12" xfId="1380" xr:uid="{00000000-0005-0000-0000-0000791C0000}"/>
    <cellStyle name="Normal 20 3 12 2" xfId="1381" xr:uid="{00000000-0005-0000-0000-00007A1C0000}"/>
    <cellStyle name="Normal 20 3 12_NEPOOL Off Peak" xfId="4823" xr:uid="{00000000-0005-0000-0000-00007B1C0000}"/>
    <cellStyle name="Normal 20 3 13" xfId="1382" xr:uid="{00000000-0005-0000-0000-00007C1C0000}"/>
    <cellStyle name="Normal 20 3 13 2" xfId="1383" xr:uid="{00000000-0005-0000-0000-00007D1C0000}"/>
    <cellStyle name="Normal 20 3 13_NEPOOL Off Peak" xfId="4824" xr:uid="{00000000-0005-0000-0000-00007E1C0000}"/>
    <cellStyle name="Normal 20 3 14" xfId="1384" xr:uid="{00000000-0005-0000-0000-00007F1C0000}"/>
    <cellStyle name="Normal 20 3 14 2" xfId="1385" xr:uid="{00000000-0005-0000-0000-0000801C0000}"/>
    <cellStyle name="Normal 20 3 14_NEPOOL Off Peak" xfId="4825" xr:uid="{00000000-0005-0000-0000-0000811C0000}"/>
    <cellStyle name="Normal 20 3 15" xfId="1386" xr:uid="{00000000-0005-0000-0000-0000821C0000}"/>
    <cellStyle name="Normal 20 3 15 2" xfId="1387" xr:uid="{00000000-0005-0000-0000-0000831C0000}"/>
    <cellStyle name="Normal 20 3 15_NEPOOL Off Peak" xfId="4826" xr:uid="{00000000-0005-0000-0000-0000841C0000}"/>
    <cellStyle name="Normal 20 3 16" xfId="1388" xr:uid="{00000000-0005-0000-0000-0000851C0000}"/>
    <cellStyle name="Normal 20 3 16 2" xfId="1389" xr:uid="{00000000-0005-0000-0000-0000861C0000}"/>
    <cellStyle name="Normal 20 3 16_NEPOOL Off Peak" xfId="4827" xr:uid="{00000000-0005-0000-0000-0000871C0000}"/>
    <cellStyle name="Normal 20 3 17" xfId="1390" xr:uid="{00000000-0005-0000-0000-0000881C0000}"/>
    <cellStyle name="Normal 20 3 17 2" xfId="1391" xr:uid="{00000000-0005-0000-0000-0000891C0000}"/>
    <cellStyle name="Normal 20 3 17_NEPOOL Off Peak" xfId="4828" xr:uid="{00000000-0005-0000-0000-00008A1C0000}"/>
    <cellStyle name="Normal 20 3 18" xfId="1392" xr:uid="{00000000-0005-0000-0000-00008B1C0000}"/>
    <cellStyle name="Normal 20 3 18 2" xfId="1393" xr:uid="{00000000-0005-0000-0000-00008C1C0000}"/>
    <cellStyle name="Normal 20 3 18_NEPOOL Off Peak" xfId="4829" xr:uid="{00000000-0005-0000-0000-00008D1C0000}"/>
    <cellStyle name="Normal 20 3 19" xfId="1394" xr:uid="{00000000-0005-0000-0000-00008E1C0000}"/>
    <cellStyle name="Normal 20 3 19 2" xfId="1395" xr:uid="{00000000-0005-0000-0000-00008F1C0000}"/>
    <cellStyle name="Normal 20 3 19_NEPOOL Off Peak" xfId="4830" xr:uid="{00000000-0005-0000-0000-0000901C0000}"/>
    <cellStyle name="Normal 20 3 2" xfId="1396" xr:uid="{00000000-0005-0000-0000-0000911C0000}"/>
    <cellStyle name="Normal 20 3 2 2" xfId="1397" xr:uid="{00000000-0005-0000-0000-0000921C0000}"/>
    <cellStyle name="Normal 20 3 2_NEPOOL Off Peak" xfId="4831" xr:uid="{00000000-0005-0000-0000-0000931C0000}"/>
    <cellStyle name="Normal 20 3 20" xfId="1398" xr:uid="{00000000-0005-0000-0000-0000941C0000}"/>
    <cellStyle name="Normal 20 3 20 2" xfId="1399" xr:uid="{00000000-0005-0000-0000-0000951C0000}"/>
    <cellStyle name="Normal 20 3 20_NEPOOL Off Peak" xfId="4832" xr:uid="{00000000-0005-0000-0000-0000961C0000}"/>
    <cellStyle name="Normal 20 3 21" xfId="1400" xr:uid="{00000000-0005-0000-0000-0000971C0000}"/>
    <cellStyle name="Normal 20 3 21 2" xfId="1401" xr:uid="{00000000-0005-0000-0000-0000981C0000}"/>
    <cellStyle name="Normal 20 3 21_NEPOOL Off Peak" xfId="4833" xr:uid="{00000000-0005-0000-0000-0000991C0000}"/>
    <cellStyle name="Normal 20 3 22" xfId="1402" xr:uid="{00000000-0005-0000-0000-00009A1C0000}"/>
    <cellStyle name="Normal 20 3 22 2" xfId="1403" xr:uid="{00000000-0005-0000-0000-00009B1C0000}"/>
    <cellStyle name="Normal 20 3 22_NEPOOL Off Peak" xfId="4834" xr:uid="{00000000-0005-0000-0000-00009C1C0000}"/>
    <cellStyle name="Normal 20 3 23" xfId="1404" xr:uid="{00000000-0005-0000-0000-00009D1C0000}"/>
    <cellStyle name="Normal 20 3 23 2" xfId="1405" xr:uid="{00000000-0005-0000-0000-00009E1C0000}"/>
    <cellStyle name="Normal 20 3 23_NEPOOL Off Peak" xfId="4835" xr:uid="{00000000-0005-0000-0000-00009F1C0000}"/>
    <cellStyle name="Normal 20 3 24" xfId="1406" xr:uid="{00000000-0005-0000-0000-0000A01C0000}"/>
    <cellStyle name="Normal 20 3 24 2" xfId="1407" xr:uid="{00000000-0005-0000-0000-0000A11C0000}"/>
    <cellStyle name="Normal 20 3 24_NEPOOL Off Peak" xfId="4836" xr:uid="{00000000-0005-0000-0000-0000A21C0000}"/>
    <cellStyle name="Normal 20 3 25" xfId="1408" xr:uid="{00000000-0005-0000-0000-0000A31C0000}"/>
    <cellStyle name="Normal 20 3 25 2" xfId="1409" xr:uid="{00000000-0005-0000-0000-0000A41C0000}"/>
    <cellStyle name="Normal 20 3 25_NEPOOL Off Peak" xfId="4837" xr:uid="{00000000-0005-0000-0000-0000A51C0000}"/>
    <cellStyle name="Normal 20 3 26" xfId="1410" xr:uid="{00000000-0005-0000-0000-0000A61C0000}"/>
    <cellStyle name="Normal 20 3 26 2" xfId="1411" xr:uid="{00000000-0005-0000-0000-0000A71C0000}"/>
    <cellStyle name="Normal 20 3 26_NEPOOL Off Peak" xfId="4838" xr:uid="{00000000-0005-0000-0000-0000A81C0000}"/>
    <cellStyle name="Normal 20 3 27" xfId="1412" xr:uid="{00000000-0005-0000-0000-0000A91C0000}"/>
    <cellStyle name="Normal 20 3 27 2" xfId="1413" xr:uid="{00000000-0005-0000-0000-0000AA1C0000}"/>
    <cellStyle name="Normal 20 3 27_NEPOOL Off Peak" xfId="4839" xr:uid="{00000000-0005-0000-0000-0000AB1C0000}"/>
    <cellStyle name="Normal 20 3 28" xfId="1414" xr:uid="{00000000-0005-0000-0000-0000AC1C0000}"/>
    <cellStyle name="Normal 20 3 28 2" xfId="1415" xr:uid="{00000000-0005-0000-0000-0000AD1C0000}"/>
    <cellStyle name="Normal 20 3 28_NEPOOL Off Peak" xfId="4840" xr:uid="{00000000-0005-0000-0000-0000AE1C0000}"/>
    <cellStyle name="Normal 20 3 29" xfId="1416" xr:uid="{00000000-0005-0000-0000-0000AF1C0000}"/>
    <cellStyle name="Normal 20 3 29 2" xfId="1417" xr:uid="{00000000-0005-0000-0000-0000B01C0000}"/>
    <cellStyle name="Normal 20 3 29_NEPOOL Off Peak" xfId="4841" xr:uid="{00000000-0005-0000-0000-0000B11C0000}"/>
    <cellStyle name="Normal 20 3 3" xfId="1418" xr:uid="{00000000-0005-0000-0000-0000B21C0000}"/>
    <cellStyle name="Normal 20 3 3 2" xfId="1419" xr:uid="{00000000-0005-0000-0000-0000B31C0000}"/>
    <cellStyle name="Normal 20 3 3_NEPOOL Off Peak" xfId="4842" xr:uid="{00000000-0005-0000-0000-0000B41C0000}"/>
    <cellStyle name="Normal 20 3 30" xfId="1420" xr:uid="{00000000-0005-0000-0000-0000B51C0000}"/>
    <cellStyle name="Normal 20 3 30 2" xfId="6666" xr:uid="{00000000-0005-0000-0000-0000B61C0000}"/>
    <cellStyle name="Normal 20 3 30 3" xfId="6375" xr:uid="{00000000-0005-0000-0000-0000B71C0000}"/>
    <cellStyle name="Normal 20 3 30 4" xfId="3121" xr:uid="{00000000-0005-0000-0000-0000B81C0000}"/>
    <cellStyle name="Normal 20 3 30_Output(m)" xfId="5923" xr:uid="{00000000-0005-0000-0000-0000B91C0000}"/>
    <cellStyle name="Normal 20 3 31" xfId="1421" xr:uid="{00000000-0005-0000-0000-0000BA1C0000}"/>
    <cellStyle name="Normal 20 3 31 2" xfId="5925" xr:uid="{00000000-0005-0000-0000-0000BB1C0000}"/>
    <cellStyle name="Normal 20 3 31 3" xfId="6667" xr:uid="{00000000-0005-0000-0000-0000BC1C0000}"/>
    <cellStyle name="Normal 20 3 31 4" xfId="3122" xr:uid="{00000000-0005-0000-0000-0000BD1C0000}"/>
    <cellStyle name="Normal 20 3 31_Output(m)" xfId="5924" xr:uid="{00000000-0005-0000-0000-0000BE1C0000}"/>
    <cellStyle name="Normal 20 3 32" xfId="3120" xr:uid="{00000000-0005-0000-0000-0000BF1C0000}"/>
    <cellStyle name="Normal 20 3 33" xfId="3074" xr:uid="{00000000-0005-0000-0000-0000C01C0000}"/>
    <cellStyle name="Normal 20 3 34" xfId="3111" xr:uid="{00000000-0005-0000-0000-0000C11C0000}"/>
    <cellStyle name="Normal 20 3 35" xfId="3086" xr:uid="{00000000-0005-0000-0000-0000C21C0000}"/>
    <cellStyle name="Normal 20 3 36" xfId="2792" xr:uid="{00000000-0005-0000-0000-0000C31C0000}"/>
    <cellStyle name="Normal 20 3 37" xfId="3089" xr:uid="{00000000-0005-0000-0000-0000C41C0000}"/>
    <cellStyle name="Normal 20 3 38" xfId="3114" xr:uid="{00000000-0005-0000-0000-0000C51C0000}"/>
    <cellStyle name="Normal 20 3 39" xfId="3088" xr:uid="{00000000-0005-0000-0000-0000C61C0000}"/>
    <cellStyle name="Normal 20 3 4" xfId="1422" xr:uid="{00000000-0005-0000-0000-0000C71C0000}"/>
    <cellStyle name="Normal 20 3 4 2" xfId="1423" xr:uid="{00000000-0005-0000-0000-0000C81C0000}"/>
    <cellStyle name="Normal 20 3 4_NEPOOL Off Peak" xfId="4843" xr:uid="{00000000-0005-0000-0000-0000C91C0000}"/>
    <cellStyle name="Normal 20 3 40" xfId="8202" xr:uid="{00000000-0005-0000-0000-0000CA1C0000}"/>
    <cellStyle name="Normal 20 3 41" xfId="8335" xr:uid="{00000000-0005-0000-0000-0000CB1C0000}"/>
    <cellStyle name="Normal 20 3 42" xfId="8702" xr:uid="{00000000-0005-0000-0000-0000CC1C0000}"/>
    <cellStyle name="Normal 20 3 43" xfId="10687" xr:uid="{00000000-0005-0000-0000-0000CD1C0000}"/>
    <cellStyle name="Normal 20 3 44" xfId="10694" xr:uid="{00000000-0005-0000-0000-0000CE1C0000}"/>
    <cellStyle name="Normal 20 3 45" xfId="11006" xr:uid="{00000000-0005-0000-0000-0000CF1C0000}"/>
    <cellStyle name="Normal 20 3 46" xfId="11005" xr:uid="{00000000-0005-0000-0000-0000D01C0000}"/>
    <cellStyle name="Normal 20 3 5" xfId="1424" xr:uid="{00000000-0005-0000-0000-0000D11C0000}"/>
    <cellStyle name="Normal 20 3 5 2" xfId="1425" xr:uid="{00000000-0005-0000-0000-0000D21C0000}"/>
    <cellStyle name="Normal 20 3 5_NEPOOL Off Peak" xfId="4844" xr:uid="{00000000-0005-0000-0000-0000D31C0000}"/>
    <cellStyle name="Normal 20 3 6" xfId="1426" xr:uid="{00000000-0005-0000-0000-0000D41C0000}"/>
    <cellStyle name="Normal 20 3 6 2" xfId="1427" xr:uid="{00000000-0005-0000-0000-0000D51C0000}"/>
    <cellStyle name="Normal 20 3 6_NEPOOL Off Peak" xfId="4845" xr:uid="{00000000-0005-0000-0000-0000D61C0000}"/>
    <cellStyle name="Normal 20 3 7" xfId="1428" xr:uid="{00000000-0005-0000-0000-0000D71C0000}"/>
    <cellStyle name="Normal 20 3 7 2" xfId="1429" xr:uid="{00000000-0005-0000-0000-0000D81C0000}"/>
    <cellStyle name="Normal 20 3 7_NEPOOL Off Peak" xfId="4846" xr:uid="{00000000-0005-0000-0000-0000D91C0000}"/>
    <cellStyle name="Normal 20 3 8" xfId="1430" xr:uid="{00000000-0005-0000-0000-0000DA1C0000}"/>
    <cellStyle name="Normal 20 3 8 2" xfId="1431" xr:uid="{00000000-0005-0000-0000-0000DB1C0000}"/>
    <cellStyle name="Normal 20 3 8_NEPOOL Off Peak" xfId="4847" xr:uid="{00000000-0005-0000-0000-0000DC1C0000}"/>
    <cellStyle name="Normal 20 3 9" xfId="1432" xr:uid="{00000000-0005-0000-0000-0000DD1C0000}"/>
    <cellStyle name="Normal 20 3 9 2" xfId="1433" xr:uid="{00000000-0005-0000-0000-0000DE1C0000}"/>
    <cellStyle name="Normal 20 3 9_NEPOOL Off Peak" xfId="4848" xr:uid="{00000000-0005-0000-0000-0000DF1C0000}"/>
    <cellStyle name="Normal 20 3_Average Energy Prices" xfId="4266" xr:uid="{00000000-0005-0000-0000-0000E01C0000}"/>
    <cellStyle name="Normal 20 30" xfId="1434" xr:uid="{00000000-0005-0000-0000-0000E11C0000}"/>
    <cellStyle name="Normal 20 30 2" xfId="1435" xr:uid="{00000000-0005-0000-0000-0000E21C0000}"/>
    <cellStyle name="Normal 20 30_NEPOOL Off Peak" xfId="4849" xr:uid="{00000000-0005-0000-0000-0000E31C0000}"/>
    <cellStyle name="Normal 20 31" xfId="1436" xr:uid="{00000000-0005-0000-0000-0000E41C0000}"/>
    <cellStyle name="Normal 20 31 2" xfId="1437" xr:uid="{00000000-0005-0000-0000-0000E51C0000}"/>
    <cellStyle name="Normal 20 31_NEPOOL Off Peak" xfId="4850" xr:uid="{00000000-0005-0000-0000-0000E61C0000}"/>
    <cellStyle name="Normal 20 32" xfId="1438" xr:uid="{00000000-0005-0000-0000-0000E71C0000}"/>
    <cellStyle name="Normal 20 32 2" xfId="1439" xr:uid="{00000000-0005-0000-0000-0000E81C0000}"/>
    <cellStyle name="Normal 20 32_NEPOOL Off Peak" xfId="4851" xr:uid="{00000000-0005-0000-0000-0000E91C0000}"/>
    <cellStyle name="Normal 20 33" xfId="1440" xr:uid="{00000000-0005-0000-0000-0000EA1C0000}"/>
    <cellStyle name="Normal 20 33 2" xfId="1441" xr:uid="{00000000-0005-0000-0000-0000EB1C0000}"/>
    <cellStyle name="Normal 20 33_NEPOOL Off Peak" xfId="4852" xr:uid="{00000000-0005-0000-0000-0000EC1C0000}"/>
    <cellStyle name="Normal 20 34" xfId="1442" xr:uid="{00000000-0005-0000-0000-0000ED1C0000}"/>
    <cellStyle name="Normal 20 34 2" xfId="1443" xr:uid="{00000000-0005-0000-0000-0000EE1C0000}"/>
    <cellStyle name="Normal 20 34_NEPOOL Off Peak" xfId="4853" xr:uid="{00000000-0005-0000-0000-0000EF1C0000}"/>
    <cellStyle name="Normal 20 35" xfId="1444" xr:uid="{00000000-0005-0000-0000-0000F01C0000}"/>
    <cellStyle name="Normal 20 35 2" xfId="1445" xr:uid="{00000000-0005-0000-0000-0000F11C0000}"/>
    <cellStyle name="Normal 20 35_NEPOOL Off Peak" xfId="4854" xr:uid="{00000000-0005-0000-0000-0000F21C0000}"/>
    <cellStyle name="Normal 20 36" xfId="1446" xr:uid="{00000000-0005-0000-0000-0000F31C0000}"/>
    <cellStyle name="Normal 20 36 2" xfId="5926" xr:uid="{00000000-0005-0000-0000-0000F41C0000}"/>
    <cellStyle name="Normal 20 37" xfId="3117" xr:uid="{00000000-0005-0000-0000-0000F51C0000}"/>
    <cellStyle name="Normal 20 38" xfId="4080" xr:uid="{00000000-0005-0000-0000-0000F61C0000}"/>
    <cellStyle name="Normal 20 39" xfId="4099" xr:uid="{00000000-0005-0000-0000-0000F71C0000}"/>
    <cellStyle name="Normal 20 4" xfId="1447" xr:uid="{00000000-0005-0000-0000-0000F81C0000}"/>
    <cellStyle name="Normal 20 4 2" xfId="1448" xr:uid="{00000000-0005-0000-0000-0000F91C0000}"/>
    <cellStyle name="Normal 20 4 2 2" xfId="5927" xr:uid="{00000000-0005-0000-0000-0000FA1C0000}"/>
    <cellStyle name="Normal 20 4 3" xfId="5928" xr:uid="{00000000-0005-0000-0000-0000FB1C0000}"/>
    <cellStyle name="Normal 20 4_Sheet1" xfId="5929" xr:uid="{00000000-0005-0000-0000-0000FC1C0000}"/>
    <cellStyle name="Normal 20 40" xfId="4081" xr:uid="{00000000-0005-0000-0000-0000FD1C0000}"/>
    <cellStyle name="Normal 20 41" xfId="4098" xr:uid="{00000000-0005-0000-0000-0000FE1C0000}"/>
    <cellStyle name="Normal 20 5" xfId="1449" xr:uid="{00000000-0005-0000-0000-0000FF1C0000}"/>
    <cellStyle name="Normal 20 5 2" xfId="1450" xr:uid="{00000000-0005-0000-0000-0000001D0000}"/>
    <cellStyle name="Normal 20 5 2 2" xfId="5930" xr:uid="{00000000-0005-0000-0000-0000011D0000}"/>
    <cellStyle name="Normal 20 5 3" xfId="5931" xr:uid="{00000000-0005-0000-0000-0000021D0000}"/>
    <cellStyle name="Normal 20 5_Sheet1" xfId="5932" xr:uid="{00000000-0005-0000-0000-0000031D0000}"/>
    <cellStyle name="Normal 20 6" xfId="1451" xr:uid="{00000000-0005-0000-0000-0000041D0000}"/>
    <cellStyle name="Normal 20 6 2" xfId="1452" xr:uid="{00000000-0005-0000-0000-0000051D0000}"/>
    <cellStyle name="Normal 20 6 2 2" xfId="5933" xr:uid="{00000000-0005-0000-0000-0000061D0000}"/>
    <cellStyle name="Normal 20 6 3" xfId="5934" xr:uid="{00000000-0005-0000-0000-0000071D0000}"/>
    <cellStyle name="Normal 20 6_Sheet1" xfId="5935" xr:uid="{00000000-0005-0000-0000-0000081D0000}"/>
    <cellStyle name="Normal 20 7" xfId="1453" xr:uid="{00000000-0005-0000-0000-0000091D0000}"/>
    <cellStyle name="Normal 20 7 2" xfId="1454" xr:uid="{00000000-0005-0000-0000-00000A1D0000}"/>
    <cellStyle name="Normal 20 7 2 2" xfId="5936" xr:uid="{00000000-0005-0000-0000-00000B1D0000}"/>
    <cellStyle name="Normal 20 7 3" xfId="5937" xr:uid="{00000000-0005-0000-0000-00000C1D0000}"/>
    <cellStyle name="Normal 20 7_Sheet1" xfId="5938" xr:uid="{00000000-0005-0000-0000-00000D1D0000}"/>
    <cellStyle name="Normal 20 8" xfId="1455" xr:uid="{00000000-0005-0000-0000-00000E1D0000}"/>
    <cellStyle name="Normal 20 8 2" xfId="1456" xr:uid="{00000000-0005-0000-0000-00000F1D0000}"/>
    <cellStyle name="Normal 20 8_NEPOOL Off Peak" xfId="4855" xr:uid="{00000000-0005-0000-0000-0000101D0000}"/>
    <cellStyle name="Normal 20 9" xfId="1457" xr:uid="{00000000-0005-0000-0000-0000111D0000}"/>
    <cellStyle name="Normal 20 9 2" xfId="1458" xr:uid="{00000000-0005-0000-0000-0000121D0000}"/>
    <cellStyle name="Normal 20 9_NEPOOL Off Peak" xfId="4856" xr:uid="{00000000-0005-0000-0000-0000131D0000}"/>
    <cellStyle name="Normal 20_Compara" xfId="1459" xr:uid="{00000000-0005-0000-0000-0000141D0000}"/>
    <cellStyle name="Normal 21" xfId="1460" xr:uid="{00000000-0005-0000-0000-0000151D0000}"/>
    <cellStyle name="Normal 21 10" xfId="1461" xr:uid="{00000000-0005-0000-0000-0000161D0000}"/>
    <cellStyle name="Normal 21 10 2" xfId="1462" xr:uid="{00000000-0005-0000-0000-0000171D0000}"/>
    <cellStyle name="Normal 21 10_NEPOOL Off Peak" xfId="4857" xr:uid="{00000000-0005-0000-0000-0000181D0000}"/>
    <cellStyle name="Normal 21 11" xfId="1463" xr:uid="{00000000-0005-0000-0000-0000191D0000}"/>
    <cellStyle name="Normal 21 11 2" xfId="1464" xr:uid="{00000000-0005-0000-0000-00001A1D0000}"/>
    <cellStyle name="Normal 21 11_NEPOOL Off Peak" xfId="4858" xr:uid="{00000000-0005-0000-0000-00001B1D0000}"/>
    <cellStyle name="Normal 21 12" xfId="1465" xr:uid="{00000000-0005-0000-0000-00001C1D0000}"/>
    <cellStyle name="Normal 21 12 2" xfId="1466" xr:uid="{00000000-0005-0000-0000-00001D1D0000}"/>
    <cellStyle name="Normal 21 12_NEPOOL Off Peak" xfId="4859" xr:uid="{00000000-0005-0000-0000-00001E1D0000}"/>
    <cellStyle name="Normal 21 13" xfId="1467" xr:uid="{00000000-0005-0000-0000-00001F1D0000}"/>
    <cellStyle name="Normal 21 13 2" xfId="1468" xr:uid="{00000000-0005-0000-0000-0000201D0000}"/>
    <cellStyle name="Normal 21 13_NEPOOL Off Peak" xfId="4860" xr:uid="{00000000-0005-0000-0000-0000211D0000}"/>
    <cellStyle name="Normal 21 14" xfId="1469" xr:uid="{00000000-0005-0000-0000-0000221D0000}"/>
    <cellStyle name="Normal 21 14 2" xfId="1470" xr:uid="{00000000-0005-0000-0000-0000231D0000}"/>
    <cellStyle name="Normal 21 14_NEPOOL Off Peak" xfId="4861" xr:uid="{00000000-0005-0000-0000-0000241D0000}"/>
    <cellStyle name="Normal 21 15" xfId="1471" xr:uid="{00000000-0005-0000-0000-0000251D0000}"/>
    <cellStyle name="Normal 21 15 2" xfId="1472" xr:uid="{00000000-0005-0000-0000-0000261D0000}"/>
    <cellStyle name="Normal 21 15_NEPOOL Off Peak" xfId="4862" xr:uid="{00000000-0005-0000-0000-0000271D0000}"/>
    <cellStyle name="Normal 21 16" xfId="1473" xr:uid="{00000000-0005-0000-0000-0000281D0000}"/>
    <cellStyle name="Normal 21 16 2" xfId="1474" xr:uid="{00000000-0005-0000-0000-0000291D0000}"/>
    <cellStyle name="Normal 21 16_NEPOOL Off Peak" xfId="4863" xr:uid="{00000000-0005-0000-0000-00002A1D0000}"/>
    <cellStyle name="Normal 21 17" xfId="1475" xr:uid="{00000000-0005-0000-0000-00002B1D0000}"/>
    <cellStyle name="Normal 21 17 2" xfId="1476" xr:uid="{00000000-0005-0000-0000-00002C1D0000}"/>
    <cellStyle name="Normal 21 17_NEPOOL Off Peak" xfId="4864" xr:uid="{00000000-0005-0000-0000-00002D1D0000}"/>
    <cellStyle name="Normal 21 18" xfId="1477" xr:uid="{00000000-0005-0000-0000-00002E1D0000}"/>
    <cellStyle name="Normal 21 18 2" xfId="1478" xr:uid="{00000000-0005-0000-0000-00002F1D0000}"/>
    <cellStyle name="Normal 21 18_NEPOOL Off Peak" xfId="4865" xr:uid="{00000000-0005-0000-0000-0000301D0000}"/>
    <cellStyle name="Normal 21 19" xfId="1479" xr:uid="{00000000-0005-0000-0000-0000311D0000}"/>
    <cellStyle name="Normal 21 19 2" xfId="1480" xr:uid="{00000000-0005-0000-0000-0000321D0000}"/>
    <cellStyle name="Normal 21 19_NEPOOL Off Peak" xfId="4866" xr:uid="{00000000-0005-0000-0000-0000331D0000}"/>
    <cellStyle name="Normal 21 2" xfId="1481" xr:uid="{00000000-0005-0000-0000-0000341D0000}"/>
    <cellStyle name="Normal 21 2 2" xfId="1482" xr:uid="{00000000-0005-0000-0000-0000351D0000}"/>
    <cellStyle name="Normal 21 2 2 2" xfId="1483" xr:uid="{00000000-0005-0000-0000-0000361D0000}"/>
    <cellStyle name="Normal 21 2 2 2 2" xfId="1484" xr:uid="{00000000-0005-0000-0000-0000371D0000}"/>
    <cellStyle name="Normal 21 2 2 2_NEPOOL Off Peak" xfId="4868" xr:uid="{00000000-0005-0000-0000-0000381D0000}"/>
    <cellStyle name="Normal 21 2 2 3" xfId="1485" xr:uid="{00000000-0005-0000-0000-0000391D0000}"/>
    <cellStyle name="Normal 21 2 2 4" xfId="3127" xr:uid="{00000000-0005-0000-0000-00003A1D0000}"/>
    <cellStyle name="Normal 21 2 2_Average Energy Prices" xfId="4267" xr:uid="{00000000-0005-0000-0000-00003B1D0000}"/>
    <cellStyle name="Normal 21 2 3" xfId="1486" xr:uid="{00000000-0005-0000-0000-00003C1D0000}"/>
    <cellStyle name="Normal 21 2 3 2" xfId="1487" xr:uid="{00000000-0005-0000-0000-00003D1D0000}"/>
    <cellStyle name="Normal 21 2 3_NEPOOL Off Peak" xfId="4869" xr:uid="{00000000-0005-0000-0000-00003E1D0000}"/>
    <cellStyle name="Normal 21 2_NEPOOL Off Peak" xfId="4867" xr:uid="{00000000-0005-0000-0000-00003F1D0000}"/>
    <cellStyle name="Normal 21 20" xfId="1488" xr:uid="{00000000-0005-0000-0000-0000401D0000}"/>
    <cellStyle name="Normal 21 20 2" xfId="1489" xr:uid="{00000000-0005-0000-0000-0000411D0000}"/>
    <cellStyle name="Normal 21 20_NEPOOL Off Peak" xfId="4870" xr:uid="{00000000-0005-0000-0000-0000421D0000}"/>
    <cellStyle name="Normal 21 21" xfId="1490" xr:uid="{00000000-0005-0000-0000-0000431D0000}"/>
    <cellStyle name="Normal 21 21 2" xfId="1491" xr:uid="{00000000-0005-0000-0000-0000441D0000}"/>
    <cellStyle name="Normal 21 21_NEPOOL Off Peak" xfId="4871" xr:uid="{00000000-0005-0000-0000-0000451D0000}"/>
    <cellStyle name="Normal 21 22" xfId="1492" xr:uid="{00000000-0005-0000-0000-0000461D0000}"/>
    <cellStyle name="Normal 21 22 2" xfId="1493" xr:uid="{00000000-0005-0000-0000-0000471D0000}"/>
    <cellStyle name="Normal 21 22_NEPOOL Off Peak" xfId="4872" xr:uid="{00000000-0005-0000-0000-0000481D0000}"/>
    <cellStyle name="Normal 21 23" xfId="1494" xr:uid="{00000000-0005-0000-0000-0000491D0000}"/>
    <cellStyle name="Normal 21 23 2" xfId="1495" xr:uid="{00000000-0005-0000-0000-00004A1D0000}"/>
    <cellStyle name="Normal 21 23_NEPOOL Off Peak" xfId="4873" xr:uid="{00000000-0005-0000-0000-00004B1D0000}"/>
    <cellStyle name="Normal 21 24" xfId="1496" xr:uid="{00000000-0005-0000-0000-00004C1D0000}"/>
    <cellStyle name="Normal 21 24 2" xfId="1497" xr:uid="{00000000-0005-0000-0000-00004D1D0000}"/>
    <cellStyle name="Normal 21 24_NEPOOL Off Peak" xfId="4874" xr:uid="{00000000-0005-0000-0000-00004E1D0000}"/>
    <cellStyle name="Normal 21 25" xfId="1498" xr:uid="{00000000-0005-0000-0000-00004F1D0000}"/>
    <cellStyle name="Normal 21 25 2" xfId="1499" xr:uid="{00000000-0005-0000-0000-0000501D0000}"/>
    <cellStyle name="Normal 21 25_NEPOOL Off Peak" xfId="4875" xr:uid="{00000000-0005-0000-0000-0000511D0000}"/>
    <cellStyle name="Normal 21 26" xfId="1500" xr:uid="{00000000-0005-0000-0000-0000521D0000}"/>
    <cellStyle name="Normal 21 26 2" xfId="1501" xr:uid="{00000000-0005-0000-0000-0000531D0000}"/>
    <cellStyle name="Normal 21 26_NEPOOL Off Peak" xfId="4876" xr:uid="{00000000-0005-0000-0000-0000541D0000}"/>
    <cellStyle name="Normal 21 27" xfId="1502" xr:uid="{00000000-0005-0000-0000-0000551D0000}"/>
    <cellStyle name="Normal 21 27 2" xfId="1503" xr:uid="{00000000-0005-0000-0000-0000561D0000}"/>
    <cellStyle name="Normal 21 27_NEPOOL Off Peak" xfId="4877" xr:uid="{00000000-0005-0000-0000-0000571D0000}"/>
    <cellStyle name="Normal 21 28" xfId="1504" xr:uid="{00000000-0005-0000-0000-0000581D0000}"/>
    <cellStyle name="Normal 21 28 2" xfId="1505" xr:uid="{00000000-0005-0000-0000-0000591D0000}"/>
    <cellStyle name="Normal 21 28_NEPOOL Off Peak" xfId="4878" xr:uid="{00000000-0005-0000-0000-00005A1D0000}"/>
    <cellStyle name="Normal 21 29" xfId="1506" xr:uid="{00000000-0005-0000-0000-00005B1D0000}"/>
    <cellStyle name="Normal 21 29 2" xfId="1507" xr:uid="{00000000-0005-0000-0000-00005C1D0000}"/>
    <cellStyle name="Normal 21 29_NEPOOL Off Peak" xfId="4879" xr:uid="{00000000-0005-0000-0000-00005D1D0000}"/>
    <cellStyle name="Normal 21 3" xfId="1508" xr:uid="{00000000-0005-0000-0000-00005E1D0000}"/>
    <cellStyle name="Normal 21 3 2" xfId="1509" xr:uid="{00000000-0005-0000-0000-00005F1D0000}"/>
    <cellStyle name="Normal 21 3 3" xfId="3128" xr:uid="{00000000-0005-0000-0000-0000601D0000}"/>
    <cellStyle name="Normal 21 3_Average Energy Prices" xfId="4268" xr:uid="{00000000-0005-0000-0000-0000611D0000}"/>
    <cellStyle name="Normal 21 30" xfId="1510" xr:uid="{00000000-0005-0000-0000-0000621D0000}"/>
    <cellStyle name="Normal 21 30 2" xfId="1511" xr:uid="{00000000-0005-0000-0000-0000631D0000}"/>
    <cellStyle name="Normal 21 30_NEPOOL Off Peak" xfId="4880" xr:uid="{00000000-0005-0000-0000-0000641D0000}"/>
    <cellStyle name="Normal 21 31" xfId="1512" xr:uid="{00000000-0005-0000-0000-0000651D0000}"/>
    <cellStyle name="Normal 21 31 2" xfId="5939" xr:uid="{00000000-0005-0000-0000-0000661D0000}"/>
    <cellStyle name="Normal 21 32" xfId="3123" xr:uid="{00000000-0005-0000-0000-0000671D0000}"/>
    <cellStyle name="Normal 21 33" xfId="4091" xr:uid="{00000000-0005-0000-0000-0000681D0000}"/>
    <cellStyle name="Normal 21 34" xfId="4088" xr:uid="{00000000-0005-0000-0000-0000691D0000}"/>
    <cellStyle name="Normal 21 35" xfId="4090" xr:uid="{00000000-0005-0000-0000-00006A1D0000}"/>
    <cellStyle name="Normal 21 36" xfId="4089" xr:uid="{00000000-0005-0000-0000-00006B1D0000}"/>
    <cellStyle name="Normal 21 4" xfId="1513" xr:uid="{00000000-0005-0000-0000-00006C1D0000}"/>
    <cellStyle name="Normal 21 4 2" xfId="1514" xr:uid="{00000000-0005-0000-0000-00006D1D0000}"/>
    <cellStyle name="Normal 21 4_NEPOOL Off Peak" xfId="4881" xr:uid="{00000000-0005-0000-0000-00006E1D0000}"/>
    <cellStyle name="Normal 21 5" xfId="1515" xr:uid="{00000000-0005-0000-0000-00006F1D0000}"/>
    <cellStyle name="Normal 21 5 2" xfId="1516" xr:uid="{00000000-0005-0000-0000-0000701D0000}"/>
    <cellStyle name="Normal 21 5_NEPOOL Off Peak" xfId="4882" xr:uid="{00000000-0005-0000-0000-0000711D0000}"/>
    <cellStyle name="Normal 21 6" xfId="1517" xr:uid="{00000000-0005-0000-0000-0000721D0000}"/>
    <cellStyle name="Normal 21 6 2" xfId="1518" xr:uid="{00000000-0005-0000-0000-0000731D0000}"/>
    <cellStyle name="Normal 21 6_NEPOOL Off Peak" xfId="4883" xr:uid="{00000000-0005-0000-0000-0000741D0000}"/>
    <cellStyle name="Normal 21 7" xfId="1519" xr:uid="{00000000-0005-0000-0000-0000751D0000}"/>
    <cellStyle name="Normal 21 7 2" xfId="1520" xr:uid="{00000000-0005-0000-0000-0000761D0000}"/>
    <cellStyle name="Normal 21 7_NEPOOL Off Peak" xfId="4884" xr:uid="{00000000-0005-0000-0000-0000771D0000}"/>
    <cellStyle name="Normal 21 8" xfId="1521" xr:uid="{00000000-0005-0000-0000-0000781D0000}"/>
    <cellStyle name="Normal 21 8 2" xfId="1522" xr:uid="{00000000-0005-0000-0000-0000791D0000}"/>
    <cellStyle name="Normal 21 8_NEPOOL Off Peak" xfId="4885" xr:uid="{00000000-0005-0000-0000-00007A1D0000}"/>
    <cellStyle name="Normal 21 9" xfId="1523" xr:uid="{00000000-0005-0000-0000-00007B1D0000}"/>
    <cellStyle name="Normal 21 9 2" xfId="1524" xr:uid="{00000000-0005-0000-0000-00007C1D0000}"/>
    <cellStyle name="Normal 21 9_NEPOOL Off Peak" xfId="4886" xr:uid="{00000000-0005-0000-0000-00007D1D0000}"/>
    <cellStyle name="Normal 21_Compara" xfId="1525" xr:uid="{00000000-0005-0000-0000-00007E1D0000}"/>
    <cellStyle name="Normal 22" xfId="1526" xr:uid="{00000000-0005-0000-0000-00007F1D0000}"/>
    <cellStyle name="Normal 22 10" xfId="1527" xr:uid="{00000000-0005-0000-0000-0000801D0000}"/>
    <cellStyle name="Normal 22 10 2" xfId="1528" xr:uid="{00000000-0005-0000-0000-0000811D0000}"/>
    <cellStyle name="Normal 22 10_NEPOOL Off Peak" xfId="4887" xr:uid="{00000000-0005-0000-0000-0000821D0000}"/>
    <cellStyle name="Normal 22 11" xfId="1529" xr:uid="{00000000-0005-0000-0000-0000831D0000}"/>
    <cellStyle name="Normal 22 11 2" xfId="1530" xr:uid="{00000000-0005-0000-0000-0000841D0000}"/>
    <cellStyle name="Normal 22 11_NEPOOL Off Peak" xfId="4888" xr:uid="{00000000-0005-0000-0000-0000851D0000}"/>
    <cellStyle name="Normal 22 12" xfId="1531" xr:uid="{00000000-0005-0000-0000-0000861D0000}"/>
    <cellStyle name="Normal 22 12 2" xfId="1532" xr:uid="{00000000-0005-0000-0000-0000871D0000}"/>
    <cellStyle name="Normal 22 12_NEPOOL Off Peak" xfId="4889" xr:uid="{00000000-0005-0000-0000-0000881D0000}"/>
    <cellStyle name="Normal 22 13" xfId="1533" xr:uid="{00000000-0005-0000-0000-0000891D0000}"/>
    <cellStyle name="Normal 22 13 2" xfId="1534" xr:uid="{00000000-0005-0000-0000-00008A1D0000}"/>
    <cellStyle name="Normal 22 13_NEPOOL Off Peak" xfId="4890" xr:uid="{00000000-0005-0000-0000-00008B1D0000}"/>
    <cellStyle name="Normal 22 14" xfId="1535" xr:uid="{00000000-0005-0000-0000-00008C1D0000}"/>
    <cellStyle name="Normal 22 14 2" xfId="1536" xr:uid="{00000000-0005-0000-0000-00008D1D0000}"/>
    <cellStyle name="Normal 22 14_NEPOOL Off Peak" xfId="4891" xr:uid="{00000000-0005-0000-0000-00008E1D0000}"/>
    <cellStyle name="Normal 22 15" xfId="1537" xr:uid="{00000000-0005-0000-0000-00008F1D0000}"/>
    <cellStyle name="Normal 22 15 2" xfId="1538" xr:uid="{00000000-0005-0000-0000-0000901D0000}"/>
    <cellStyle name="Normal 22 15_NEPOOL Off Peak" xfId="4892" xr:uid="{00000000-0005-0000-0000-0000911D0000}"/>
    <cellStyle name="Normal 22 16" xfId="1539" xr:uid="{00000000-0005-0000-0000-0000921D0000}"/>
    <cellStyle name="Normal 22 16 2" xfId="1540" xr:uid="{00000000-0005-0000-0000-0000931D0000}"/>
    <cellStyle name="Normal 22 16_NEPOOL Off Peak" xfId="4893" xr:uid="{00000000-0005-0000-0000-0000941D0000}"/>
    <cellStyle name="Normal 22 17" xfId="1541" xr:uid="{00000000-0005-0000-0000-0000951D0000}"/>
    <cellStyle name="Normal 22 17 2" xfId="1542" xr:uid="{00000000-0005-0000-0000-0000961D0000}"/>
    <cellStyle name="Normal 22 17_NEPOOL Off Peak" xfId="4894" xr:uid="{00000000-0005-0000-0000-0000971D0000}"/>
    <cellStyle name="Normal 22 18" xfId="1543" xr:uid="{00000000-0005-0000-0000-0000981D0000}"/>
    <cellStyle name="Normal 22 18 2" xfId="1544" xr:uid="{00000000-0005-0000-0000-0000991D0000}"/>
    <cellStyle name="Normal 22 18_NEPOOL Off Peak" xfId="4895" xr:uid="{00000000-0005-0000-0000-00009A1D0000}"/>
    <cellStyle name="Normal 22 19" xfId="1545" xr:uid="{00000000-0005-0000-0000-00009B1D0000}"/>
    <cellStyle name="Normal 22 19 2" xfId="1546" xr:uid="{00000000-0005-0000-0000-00009C1D0000}"/>
    <cellStyle name="Normal 22 19_NEPOOL Off Peak" xfId="4896" xr:uid="{00000000-0005-0000-0000-00009D1D0000}"/>
    <cellStyle name="Normal 22 2" xfId="1547" xr:uid="{00000000-0005-0000-0000-00009E1D0000}"/>
    <cellStyle name="Normal 22 2 10" xfId="1548" xr:uid="{00000000-0005-0000-0000-00009F1D0000}"/>
    <cellStyle name="Normal 22 2 10 2" xfId="1549" xr:uid="{00000000-0005-0000-0000-0000A01D0000}"/>
    <cellStyle name="Normal 22 2 10_NEPOOL Off Peak" xfId="4897" xr:uid="{00000000-0005-0000-0000-0000A11D0000}"/>
    <cellStyle name="Normal 22 2 11" xfId="1550" xr:uid="{00000000-0005-0000-0000-0000A21D0000}"/>
    <cellStyle name="Normal 22 2 11 2" xfId="1551" xr:uid="{00000000-0005-0000-0000-0000A31D0000}"/>
    <cellStyle name="Normal 22 2 11_NEPOOL Off Peak" xfId="4898" xr:uid="{00000000-0005-0000-0000-0000A41D0000}"/>
    <cellStyle name="Normal 22 2 12" xfId="1552" xr:uid="{00000000-0005-0000-0000-0000A51D0000}"/>
    <cellStyle name="Normal 22 2 12 2" xfId="1553" xr:uid="{00000000-0005-0000-0000-0000A61D0000}"/>
    <cellStyle name="Normal 22 2 12_NEPOOL Off Peak" xfId="4899" xr:uid="{00000000-0005-0000-0000-0000A71D0000}"/>
    <cellStyle name="Normal 22 2 13" xfId="1554" xr:uid="{00000000-0005-0000-0000-0000A81D0000}"/>
    <cellStyle name="Normal 22 2 13 2" xfId="1555" xr:uid="{00000000-0005-0000-0000-0000A91D0000}"/>
    <cellStyle name="Normal 22 2 13_NEPOOL Off Peak" xfId="4900" xr:uid="{00000000-0005-0000-0000-0000AA1D0000}"/>
    <cellStyle name="Normal 22 2 14" xfId="1556" xr:uid="{00000000-0005-0000-0000-0000AB1D0000}"/>
    <cellStyle name="Normal 22 2 14 2" xfId="1557" xr:uid="{00000000-0005-0000-0000-0000AC1D0000}"/>
    <cellStyle name="Normal 22 2 14_NEPOOL Off Peak" xfId="4901" xr:uid="{00000000-0005-0000-0000-0000AD1D0000}"/>
    <cellStyle name="Normal 22 2 15" xfId="1558" xr:uid="{00000000-0005-0000-0000-0000AE1D0000}"/>
    <cellStyle name="Normal 22 2 15 2" xfId="1559" xr:uid="{00000000-0005-0000-0000-0000AF1D0000}"/>
    <cellStyle name="Normal 22 2 15_NEPOOL Off Peak" xfId="4902" xr:uid="{00000000-0005-0000-0000-0000B01D0000}"/>
    <cellStyle name="Normal 22 2 16" xfId="1560" xr:uid="{00000000-0005-0000-0000-0000B11D0000}"/>
    <cellStyle name="Normal 22 2 16 2" xfId="1561" xr:uid="{00000000-0005-0000-0000-0000B21D0000}"/>
    <cellStyle name="Normal 22 2 16_NEPOOL Off Peak" xfId="4903" xr:uid="{00000000-0005-0000-0000-0000B31D0000}"/>
    <cellStyle name="Normal 22 2 17" xfId="1562" xr:uid="{00000000-0005-0000-0000-0000B41D0000}"/>
    <cellStyle name="Normal 22 2 17 2" xfId="1563" xr:uid="{00000000-0005-0000-0000-0000B51D0000}"/>
    <cellStyle name="Normal 22 2 17_NEPOOL Off Peak" xfId="4904" xr:uid="{00000000-0005-0000-0000-0000B61D0000}"/>
    <cellStyle name="Normal 22 2 18" xfId="1564" xr:uid="{00000000-0005-0000-0000-0000B71D0000}"/>
    <cellStyle name="Normal 22 2 18 2" xfId="1565" xr:uid="{00000000-0005-0000-0000-0000B81D0000}"/>
    <cellStyle name="Normal 22 2 18_NEPOOL Off Peak" xfId="4905" xr:uid="{00000000-0005-0000-0000-0000B91D0000}"/>
    <cellStyle name="Normal 22 2 19" xfId="1566" xr:uid="{00000000-0005-0000-0000-0000BA1D0000}"/>
    <cellStyle name="Normal 22 2 19 2" xfId="1567" xr:uid="{00000000-0005-0000-0000-0000BB1D0000}"/>
    <cellStyle name="Normal 22 2 19_NEPOOL Off Peak" xfId="4906" xr:uid="{00000000-0005-0000-0000-0000BC1D0000}"/>
    <cellStyle name="Normal 22 2 2" xfId="1568" xr:uid="{00000000-0005-0000-0000-0000BD1D0000}"/>
    <cellStyle name="Normal 22 2 2 2" xfId="1569" xr:uid="{00000000-0005-0000-0000-0000BE1D0000}"/>
    <cellStyle name="Normal 22 2 2 2 2" xfId="1570" xr:uid="{00000000-0005-0000-0000-0000BF1D0000}"/>
    <cellStyle name="Normal 22 2 2 2_NEPOOL Off Peak" xfId="4907" xr:uid="{00000000-0005-0000-0000-0000C01D0000}"/>
    <cellStyle name="Normal 22 2 2 3" xfId="1571" xr:uid="{00000000-0005-0000-0000-0000C11D0000}"/>
    <cellStyle name="Normal 22 2 2 4" xfId="3131" xr:uid="{00000000-0005-0000-0000-0000C21D0000}"/>
    <cellStyle name="Normal 22 2 2_Average Energy Prices" xfId="4269" xr:uid="{00000000-0005-0000-0000-0000C31D0000}"/>
    <cellStyle name="Normal 22 2 20" xfId="1572" xr:uid="{00000000-0005-0000-0000-0000C41D0000}"/>
    <cellStyle name="Normal 22 2 20 2" xfId="1573" xr:uid="{00000000-0005-0000-0000-0000C51D0000}"/>
    <cellStyle name="Normal 22 2 20_NEPOOL Off Peak" xfId="4908" xr:uid="{00000000-0005-0000-0000-0000C61D0000}"/>
    <cellStyle name="Normal 22 2 21" xfId="1574" xr:uid="{00000000-0005-0000-0000-0000C71D0000}"/>
    <cellStyle name="Normal 22 2 21 2" xfId="1575" xr:uid="{00000000-0005-0000-0000-0000C81D0000}"/>
    <cellStyle name="Normal 22 2 21_NEPOOL Off Peak" xfId="4909" xr:uid="{00000000-0005-0000-0000-0000C91D0000}"/>
    <cellStyle name="Normal 22 2 22" xfId="1576" xr:uid="{00000000-0005-0000-0000-0000CA1D0000}"/>
    <cellStyle name="Normal 22 2 22 2" xfId="1577" xr:uid="{00000000-0005-0000-0000-0000CB1D0000}"/>
    <cellStyle name="Normal 22 2 22_NEPOOL Off Peak" xfId="4910" xr:uid="{00000000-0005-0000-0000-0000CC1D0000}"/>
    <cellStyle name="Normal 22 2 23" xfId="1578" xr:uid="{00000000-0005-0000-0000-0000CD1D0000}"/>
    <cellStyle name="Normal 22 2 23 2" xfId="1579" xr:uid="{00000000-0005-0000-0000-0000CE1D0000}"/>
    <cellStyle name="Normal 22 2 23_NEPOOL Off Peak" xfId="4911" xr:uid="{00000000-0005-0000-0000-0000CF1D0000}"/>
    <cellStyle name="Normal 22 2 24" xfId="1580" xr:uid="{00000000-0005-0000-0000-0000D01D0000}"/>
    <cellStyle name="Normal 22 2 24 2" xfId="1581" xr:uid="{00000000-0005-0000-0000-0000D11D0000}"/>
    <cellStyle name="Normal 22 2 24_NEPOOL Off Peak" xfId="4912" xr:uid="{00000000-0005-0000-0000-0000D21D0000}"/>
    <cellStyle name="Normal 22 2 25" xfId="1582" xr:uid="{00000000-0005-0000-0000-0000D31D0000}"/>
    <cellStyle name="Normal 22 2 25 2" xfId="1583" xr:uid="{00000000-0005-0000-0000-0000D41D0000}"/>
    <cellStyle name="Normal 22 2 25_NEPOOL Off Peak" xfId="4913" xr:uid="{00000000-0005-0000-0000-0000D51D0000}"/>
    <cellStyle name="Normal 22 2 26" xfId="1584" xr:uid="{00000000-0005-0000-0000-0000D61D0000}"/>
    <cellStyle name="Normal 22 2 26 2" xfId="1585" xr:uid="{00000000-0005-0000-0000-0000D71D0000}"/>
    <cellStyle name="Normal 22 2 26_NEPOOL Off Peak" xfId="4914" xr:uid="{00000000-0005-0000-0000-0000D81D0000}"/>
    <cellStyle name="Normal 22 2 27" xfId="1586" xr:uid="{00000000-0005-0000-0000-0000D91D0000}"/>
    <cellStyle name="Normal 22 2 27 2" xfId="1587" xr:uid="{00000000-0005-0000-0000-0000DA1D0000}"/>
    <cellStyle name="Normal 22 2 27_NEPOOL Off Peak" xfId="4915" xr:uid="{00000000-0005-0000-0000-0000DB1D0000}"/>
    <cellStyle name="Normal 22 2 28" xfId="1588" xr:uid="{00000000-0005-0000-0000-0000DC1D0000}"/>
    <cellStyle name="Normal 22 2 28 2" xfId="1589" xr:uid="{00000000-0005-0000-0000-0000DD1D0000}"/>
    <cellStyle name="Normal 22 2 28_NEPOOL Off Peak" xfId="4916" xr:uid="{00000000-0005-0000-0000-0000DE1D0000}"/>
    <cellStyle name="Normal 22 2 29" xfId="1590" xr:uid="{00000000-0005-0000-0000-0000DF1D0000}"/>
    <cellStyle name="Normal 22 2 29 2" xfId="1591" xr:uid="{00000000-0005-0000-0000-0000E01D0000}"/>
    <cellStyle name="Normal 22 2 29_NEPOOL Off Peak" xfId="4917" xr:uid="{00000000-0005-0000-0000-0000E11D0000}"/>
    <cellStyle name="Normal 22 2 3" xfId="1592" xr:uid="{00000000-0005-0000-0000-0000E21D0000}"/>
    <cellStyle name="Normal 22 2 3 2" xfId="1593" xr:uid="{00000000-0005-0000-0000-0000E31D0000}"/>
    <cellStyle name="Normal 22 2 3_NEPOOL Off Peak" xfId="4918" xr:uid="{00000000-0005-0000-0000-0000E41D0000}"/>
    <cellStyle name="Normal 22 2 30" xfId="1594" xr:uid="{00000000-0005-0000-0000-0000E51D0000}"/>
    <cellStyle name="Normal 22 2 30 2" xfId="1595" xr:uid="{00000000-0005-0000-0000-0000E61D0000}"/>
    <cellStyle name="Normal 22 2 30_NEPOOL Off Peak" xfId="4919" xr:uid="{00000000-0005-0000-0000-0000E71D0000}"/>
    <cellStyle name="Normal 22 2 31" xfId="1596" xr:uid="{00000000-0005-0000-0000-0000E81D0000}"/>
    <cellStyle name="Normal 22 2 31 2" xfId="5940" xr:uid="{00000000-0005-0000-0000-0000E91D0000}"/>
    <cellStyle name="Normal 22 2 32" xfId="3130" xr:uid="{00000000-0005-0000-0000-0000EA1D0000}"/>
    <cellStyle name="Normal 22 2 33" xfId="4095" xr:uid="{00000000-0005-0000-0000-0000EB1D0000}"/>
    <cellStyle name="Normal 22 2 34" xfId="4084" xr:uid="{00000000-0005-0000-0000-0000EC1D0000}"/>
    <cellStyle name="Normal 22 2 35" xfId="4094" xr:uid="{00000000-0005-0000-0000-0000ED1D0000}"/>
    <cellStyle name="Normal 22 2 36" xfId="4085" xr:uid="{00000000-0005-0000-0000-0000EE1D0000}"/>
    <cellStyle name="Normal 22 2 4" xfId="1597" xr:uid="{00000000-0005-0000-0000-0000EF1D0000}"/>
    <cellStyle name="Normal 22 2 4 2" xfId="1598" xr:uid="{00000000-0005-0000-0000-0000F01D0000}"/>
    <cellStyle name="Normal 22 2 4_NEPOOL Off Peak" xfId="4920" xr:uid="{00000000-0005-0000-0000-0000F11D0000}"/>
    <cellStyle name="Normal 22 2 5" xfId="1599" xr:uid="{00000000-0005-0000-0000-0000F21D0000}"/>
    <cellStyle name="Normal 22 2 5 2" xfId="1600" xr:uid="{00000000-0005-0000-0000-0000F31D0000}"/>
    <cellStyle name="Normal 22 2 5_NEPOOL Off Peak" xfId="4921" xr:uid="{00000000-0005-0000-0000-0000F41D0000}"/>
    <cellStyle name="Normal 22 2 6" xfId="1601" xr:uid="{00000000-0005-0000-0000-0000F51D0000}"/>
    <cellStyle name="Normal 22 2 6 2" xfId="1602" xr:uid="{00000000-0005-0000-0000-0000F61D0000}"/>
    <cellStyle name="Normal 22 2 6_NEPOOL Off Peak" xfId="4922" xr:uid="{00000000-0005-0000-0000-0000F71D0000}"/>
    <cellStyle name="Normal 22 2 7" xfId="1603" xr:uid="{00000000-0005-0000-0000-0000F81D0000}"/>
    <cellStyle name="Normal 22 2 7 2" xfId="1604" xr:uid="{00000000-0005-0000-0000-0000F91D0000}"/>
    <cellStyle name="Normal 22 2 7_NEPOOL Off Peak" xfId="4923" xr:uid="{00000000-0005-0000-0000-0000FA1D0000}"/>
    <cellStyle name="Normal 22 2 8" xfId="1605" xr:uid="{00000000-0005-0000-0000-0000FB1D0000}"/>
    <cellStyle name="Normal 22 2 8 2" xfId="1606" xr:uid="{00000000-0005-0000-0000-0000FC1D0000}"/>
    <cellStyle name="Normal 22 2 8_NEPOOL Off Peak" xfId="4924" xr:uid="{00000000-0005-0000-0000-0000FD1D0000}"/>
    <cellStyle name="Normal 22 2 9" xfId="1607" xr:uid="{00000000-0005-0000-0000-0000FE1D0000}"/>
    <cellStyle name="Normal 22 2 9 2" xfId="1608" xr:uid="{00000000-0005-0000-0000-0000FF1D0000}"/>
    <cellStyle name="Normal 22 2 9_NEPOOL Off Peak" xfId="4925" xr:uid="{00000000-0005-0000-0000-0000001E0000}"/>
    <cellStyle name="Normal 22 2_Compara" xfId="1609" xr:uid="{00000000-0005-0000-0000-0000011E0000}"/>
    <cellStyle name="Normal 22 20" xfId="1610" xr:uid="{00000000-0005-0000-0000-0000021E0000}"/>
    <cellStyle name="Normal 22 20 2" xfId="1611" xr:uid="{00000000-0005-0000-0000-0000031E0000}"/>
    <cellStyle name="Normal 22 20_NEPOOL Off Peak" xfId="4926" xr:uid="{00000000-0005-0000-0000-0000041E0000}"/>
    <cellStyle name="Normal 22 21" xfId="1612" xr:uid="{00000000-0005-0000-0000-0000051E0000}"/>
    <cellStyle name="Normal 22 21 2" xfId="1613" xr:uid="{00000000-0005-0000-0000-0000061E0000}"/>
    <cellStyle name="Normal 22 21_NEPOOL Off Peak" xfId="4927" xr:uid="{00000000-0005-0000-0000-0000071E0000}"/>
    <cellStyle name="Normal 22 22" xfId="1614" xr:uid="{00000000-0005-0000-0000-0000081E0000}"/>
    <cellStyle name="Normal 22 22 2" xfId="1615" xr:uid="{00000000-0005-0000-0000-0000091E0000}"/>
    <cellStyle name="Normal 22 22_NEPOOL Off Peak" xfId="4928" xr:uid="{00000000-0005-0000-0000-00000A1E0000}"/>
    <cellStyle name="Normal 22 23" xfId="1616" xr:uid="{00000000-0005-0000-0000-00000B1E0000}"/>
    <cellStyle name="Normal 22 23 2" xfId="1617" xr:uid="{00000000-0005-0000-0000-00000C1E0000}"/>
    <cellStyle name="Normal 22 23_NEPOOL Off Peak" xfId="4929" xr:uid="{00000000-0005-0000-0000-00000D1E0000}"/>
    <cellStyle name="Normal 22 24" xfId="1618" xr:uid="{00000000-0005-0000-0000-00000E1E0000}"/>
    <cellStyle name="Normal 22 24 2" xfId="1619" xr:uid="{00000000-0005-0000-0000-00000F1E0000}"/>
    <cellStyle name="Normal 22 24_NEPOOL Off Peak" xfId="4930" xr:uid="{00000000-0005-0000-0000-0000101E0000}"/>
    <cellStyle name="Normal 22 25" xfId="1620" xr:uid="{00000000-0005-0000-0000-0000111E0000}"/>
    <cellStyle name="Normal 22 25 2" xfId="1621" xr:uid="{00000000-0005-0000-0000-0000121E0000}"/>
    <cellStyle name="Normal 22 25_NEPOOL Off Peak" xfId="4931" xr:uid="{00000000-0005-0000-0000-0000131E0000}"/>
    <cellStyle name="Normal 22 26" xfId="1622" xr:uid="{00000000-0005-0000-0000-0000141E0000}"/>
    <cellStyle name="Normal 22 26 2" xfId="1623" xr:uid="{00000000-0005-0000-0000-0000151E0000}"/>
    <cellStyle name="Normal 22 26_NEPOOL Off Peak" xfId="4932" xr:uid="{00000000-0005-0000-0000-0000161E0000}"/>
    <cellStyle name="Normal 22 27" xfId="1624" xr:uid="{00000000-0005-0000-0000-0000171E0000}"/>
    <cellStyle name="Normal 22 27 2" xfId="1625" xr:uid="{00000000-0005-0000-0000-0000181E0000}"/>
    <cellStyle name="Normal 22 27_NEPOOL Off Peak" xfId="4933" xr:uid="{00000000-0005-0000-0000-0000191E0000}"/>
    <cellStyle name="Normal 22 28" xfId="1626" xr:uid="{00000000-0005-0000-0000-00001A1E0000}"/>
    <cellStyle name="Normal 22 28 2" xfId="1627" xr:uid="{00000000-0005-0000-0000-00001B1E0000}"/>
    <cellStyle name="Normal 22 28_NEPOOL Off Peak" xfId="4934" xr:uid="{00000000-0005-0000-0000-00001C1E0000}"/>
    <cellStyle name="Normal 22 29" xfId="1628" xr:uid="{00000000-0005-0000-0000-00001D1E0000}"/>
    <cellStyle name="Normal 22 29 2" xfId="1629" xr:uid="{00000000-0005-0000-0000-00001E1E0000}"/>
    <cellStyle name="Normal 22 29_NEPOOL Off Peak" xfId="4935" xr:uid="{00000000-0005-0000-0000-00001F1E0000}"/>
    <cellStyle name="Normal 22 3" xfId="1630" xr:uid="{00000000-0005-0000-0000-0000201E0000}"/>
    <cellStyle name="Normal 22 3 10" xfId="1631" xr:uid="{00000000-0005-0000-0000-0000211E0000}"/>
    <cellStyle name="Normal 22 3 10 2" xfId="1632" xr:uid="{00000000-0005-0000-0000-0000221E0000}"/>
    <cellStyle name="Normal 22 3 10_NEPOOL Off Peak" xfId="4936" xr:uid="{00000000-0005-0000-0000-0000231E0000}"/>
    <cellStyle name="Normal 22 3 11" xfId="1633" xr:uid="{00000000-0005-0000-0000-0000241E0000}"/>
    <cellStyle name="Normal 22 3 11 2" xfId="1634" xr:uid="{00000000-0005-0000-0000-0000251E0000}"/>
    <cellStyle name="Normal 22 3 11_NEPOOL Off Peak" xfId="4937" xr:uid="{00000000-0005-0000-0000-0000261E0000}"/>
    <cellStyle name="Normal 22 3 12" xfId="1635" xr:uid="{00000000-0005-0000-0000-0000271E0000}"/>
    <cellStyle name="Normal 22 3 12 2" xfId="1636" xr:uid="{00000000-0005-0000-0000-0000281E0000}"/>
    <cellStyle name="Normal 22 3 12_NEPOOL Off Peak" xfId="4938" xr:uid="{00000000-0005-0000-0000-0000291E0000}"/>
    <cellStyle name="Normal 22 3 13" xfId="1637" xr:uid="{00000000-0005-0000-0000-00002A1E0000}"/>
    <cellStyle name="Normal 22 3 13 2" xfId="1638" xr:uid="{00000000-0005-0000-0000-00002B1E0000}"/>
    <cellStyle name="Normal 22 3 13_NEPOOL Off Peak" xfId="4939" xr:uid="{00000000-0005-0000-0000-00002C1E0000}"/>
    <cellStyle name="Normal 22 3 14" xfId="1639" xr:uid="{00000000-0005-0000-0000-00002D1E0000}"/>
    <cellStyle name="Normal 22 3 14 2" xfId="1640" xr:uid="{00000000-0005-0000-0000-00002E1E0000}"/>
    <cellStyle name="Normal 22 3 14_NEPOOL Off Peak" xfId="4940" xr:uid="{00000000-0005-0000-0000-00002F1E0000}"/>
    <cellStyle name="Normal 22 3 15" xfId="1641" xr:uid="{00000000-0005-0000-0000-0000301E0000}"/>
    <cellStyle name="Normal 22 3 15 2" xfId="1642" xr:uid="{00000000-0005-0000-0000-0000311E0000}"/>
    <cellStyle name="Normal 22 3 15_NEPOOL Off Peak" xfId="4941" xr:uid="{00000000-0005-0000-0000-0000321E0000}"/>
    <cellStyle name="Normal 22 3 16" xfId="1643" xr:uid="{00000000-0005-0000-0000-0000331E0000}"/>
    <cellStyle name="Normal 22 3 16 2" xfId="1644" xr:uid="{00000000-0005-0000-0000-0000341E0000}"/>
    <cellStyle name="Normal 22 3 16_NEPOOL Off Peak" xfId="4942" xr:uid="{00000000-0005-0000-0000-0000351E0000}"/>
    <cellStyle name="Normal 22 3 17" xfId="1645" xr:uid="{00000000-0005-0000-0000-0000361E0000}"/>
    <cellStyle name="Normal 22 3 17 2" xfId="1646" xr:uid="{00000000-0005-0000-0000-0000371E0000}"/>
    <cellStyle name="Normal 22 3 17_NEPOOL Off Peak" xfId="4943" xr:uid="{00000000-0005-0000-0000-0000381E0000}"/>
    <cellStyle name="Normal 22 3 18" xfId="1647" xr:uid="{00000000-0005-0000-0000-0000391E0000}"/>
    <cellStyle name="Normal 22 3 18 2" xfId="1648" xr:uid="{00000000-0005-0000-0000-00003A1E0000}"/>
    <cellStyle name="Normal 22 3 18_NEPOOL Off Peak" xfId="4944" xr:uid="{00000000-0005-0000-0000-00003B1E0000}"/>
    <cellStyle name="Normal 22 3 19" xfId="1649" xr:uid="{00000000-0005-0000-0000-00003C1E0000}"/>
    <cellStyle name="Normal 22 3 19 2" xfId="1650" xr:uid="{00000000-0005-0000-0000-00003D1E0000}"/>
    <cellStyle name="Normal 22 3 19_NEPOOL Off Peak" xfId="4945" xr:uid="{00000000-0005-0000-0000-00003E1E0000}"/>
    <cellStyle name="Normal 22 3 2" xfId="1651" xr:uid="{00000000-0005-0000-0000-00003F1E0000}"/>
    <cellStyle name="Normal 22 3 2 2" xfId="1652" xr:uid="{00000000-0005-0000-0000-0000401E0000}"/>
    <cellStyle name="Normal 22 3 2_NEPOOL Off Peak" xfId="4946" xr:uid="{00000000-0005-0000-0000-0000411E0000}"/>
    <cellStyle name="Normal 22 3 20" xfId="1653" xr:uid="{00000000-0005-0000-0000-0000421E0000}"/>
    <cellStyle name="Normal 22 3 20 2" xfId="1654" xr:uid="{00000000-0005-0000-0000-0000431E0000}"/>
    <cellStyle name="Normal 22 3 20_NEPOOL Off Peak" xfId="4947" xr:uid="{00000000-0005-0000-0000-0000441E0000}"/>
    <cellStyle name="Normal 22 3 21" xfId="1655" xr:uid="{00000000-0005-0000-0000-0000451E0000}"/>
    <cellStyle name="Normal 22 3 21 2" xfId="1656" xr:uid="{00000000-0005-0000-0000-0000461E0000}"/>
    <cellStyle name="Normal 22 3 21_NEPOOL Off Peak" xfId="4948" xr:uid="{00000000-0005-0000-0000-0000471E0000}"/>
    <cellStyle name="Normal 22 3 22" xfId="1657" xr:uid="{00000000-0005-0000-0000-0000481E0000}"/>
    <cellStyle name="Normal 22 3 22 2" xfId="1658" xr:uid="{00000000-0005-0000-0000-0000491E0000}"/>
    <cellStyle name="Normal 22 3 22_NEPOOL Off Peak" xfId="4949" xr:uid="{00000000-0005-0000-0000-00004A1E0000}"/>
    <cellStyle name="Normal 22 3 23" xfId="1659" xr:uid="{00000000-0005-0000-0000-00004B1E0000}"/>
    <cellStyle name="Normal 22 3 23 2" xfId="1660" xr:uid="{00000000-0005-0000-0000-00004C1E0000}"/>
    <cellStyle name="Normal 22 3 23_NEPOOL Off Peak" xfId="4950" xr:uid="{00000000-0005-0000-0000-00004D1E0000}"/>
    <cellStyle name="Normal 22 3 24" xfId="1661" xr:uid="{00000000-0005-0000-0000-00004E1E0000}"/>
    <cellStyle name="Normal 22 3 24 2" xfId="1662" xr:uid="{00000000-0005-0000-0000-00004F1E0000}"/>
    <cellStyle name="Normal 22 3 24_NEPOOL Off Peak" xfId="4951" xr:uid="{00000000-0005-0000-0000-0000501E0000}"/>
    <cellStyle name="Normal 22 3 25" xfId="1663" xr:uid="{00000000-0005-0000-0000-0000511E0000}"/>
    <cellStyle name="Normal 22 3 25 2" xfId="1664" xr:uid="{00000000-0005-0000-0000-0000521E0000}"/>
    <cellStyle name="Normal 22 3 25_NEPOOL Off Peak" xfId="4952" xr:uid="{00000000-0005-0000-0000-0000531E0000}"/>
    <cellStyle name="Normal 22 3 26" xfId="1665" xr:uid="{00000000-0005-0000-0000-0000541E0000}"/>
    <cellStyle name="Normal 22 3 26 2" xfId="1666" xr:uid="{00000000-0005-0000-0000-0000551E0000}"/>
    <cellStyle name="Normal 22 3 26_NEPOOL Off Peak" xfId="4953" xr:uid="{00000000-0005-0000-0000-0000561E0000}"/>
    <cellStyle name="Normal 22 3 27" xfId="1667" xr:uid="{00000000-0005-0000-0000-0000571E0000}"/>
    <cellStyle name="Normal 22 3 27 2" xfId="1668" xr:uid="{00000000-0005-0000-0000-0000581E0000}"/>
    <cellStyle name="Normal 22 3 27_NEPOOL Off Peak" xfId="4954" xr:uid="{00000000-0005-0000-0000-0000591E0000}"/>
    <cellStyle name="Normal 22 3 28" xfId="1669" xr:uid="{00000000-0005-0000-0000-00005A1E0000}"/>
    <cellStyle name="Normal 22 3 28 2" xfId="1670" xr:uid="{00000000-0005-0000-0000-00005B1E0000}"/>
    <cellStyle name="Normal 22 3 28_NEPOOL Off Peak" xfId="4955" xr:uid="{00000000-0005-0000-0000-00005C1E0000}"/>
    <cellStyle name="Normal 22 3 29" xfId="1671" xr:uid="{00000000-0005-0000-0000-00005D1E0000}"/>
    <cellStyle name="Normal 22 3 29 2" xfId="1672" xr:uid="{00000000-0005-0000-0000-00005E1E0000}"/>
    <cellStyle name="Normal 22 3 29_NEPOOL Off Peak" xfId="4956" xr:uid="{00000000-0005-0000-0000-00005F1E0000}"/>
    <cellStyle name="Normal 22 3 3" xfId="1673" xr:uid="{00000000-0005-0000-0000-0000601E0000}"/>
    <cellStyle name="Normal 22 3 3 2" xfId="1674" xr:uid="{00000000-0005-0000-0000-0000611E0000}"/>
    <cellStyle name="Normal 22 3 3_NEPOOL Off Peak" xfId="4957" xr:uid="{00000000-0005-0000-0000-0000621E0000}"/>
    <cellStyle name="Normal 22 3 30" xfId="1675" xr:uid="{00000000-0005-0000-0000-0000631E0000}"/>
    <cellStyle name="Normal 22 3 30 2" xfId="6668" xr:uid="{00000000-0005-0000-0000-0000641E0000}"/>
    <cellStyle name="Normal 22 3 30 3" xfId="6376" xr:uid="{00000000-0005-0000-0000-0000651E0000}"/>
    <cellStyle name="Normal 22 3 30 4" xfId="3140" xr:uid="{00000000-0005-0000-0000-0000661E0000}"/>
    <cellStyle name="Normal 22 3 30_Output(m)" xfId="5941" xr:uid="{00000000-0005-0000-0000-0000671E0000}"/>
    <cellStyle name="Normal 22 3 31" xfId="1676" xr:uid="{00000000-0005-0000-0000-0000681E0000}"/>
    <cellStyle name="Normal 22 3 31 2" xfId="5943" xr:uid="{00000000-0005-0000-0000-0000691E0000}"/>
    <cellStyle name="Normal 22 3 31 3" xfId="6669" xr:uid="{00000000-0005-0000-0000-00006A1E0000}"/>
    <cellStyle name="Normal 22 3 31 4" xfId="3141" xr:uid="{00000000-0005-0000-0000-00006B1E0000}"/>
    <cellStyle name="Normal 22 3 31_Output(m)" xfId="5942" xr:uid="{00000000-0005-0000-0000-00006C1E0000}"/>
    <cellStyle name="Normal 22 3 32" xfId="3133" xr:uid="{00000000-0005-0000-0000-00006D1E0000}"/>
    <cellStyle name="Normal 22 3 33" xfId="3061" xr:uid="{00000000-0005-0000-0000-00006E1E0000}"/>
    <cellStyle name="Normal 22 3 34" xfId="3124" xr:uid="{00000000-0005-0000-0000-00006F1E0000}"/>
    <cellStyle name="Normal 22 3 35" xfId="3063" xr:uid="{00000000-0005-0000-0000-0000701E0000}"/>
    <cellStyle name="Normal 22 3 36" xfId="3125" xr:uid="{00000000-0005-0000-0000-0000711E0000}"/>
    <cellStyle name="Normal 22 3 37" xfId="3064" xr:uid="{00000000-0005-0000-0000-0000721E0000}"/>
    <cellStyle name="Normal 22 3 38" xfId="3126" xr:uid="{00000000-0005-0000-0000-0000731E0000}"/>
    <cellStyle name="Normal 22 3 39" xfId="3062" xr:uid="{00000000-0005-0000-0000-0000741E0000}"/>
    <cellStyle name="Normal 22 3 4" xfId="1677" xr:uid="{00000000-0005-0000-0000-0000751E0000}"/>
    <cellStyle name="Normal 22 3 4 2" xfId="1678" xr:uid="{00000000-0005-0000-0000-0000761E0000}"/>
    <cellStyle name="Normal 22 3 4_NEPOOL Off Peak" xfId="4958" xr:uid="{00000000-0005-0000-0000-0000771E0000}"/>
    <cellStyle name="Normal 22 3 40" xfId="8241" xr:uid="{00000000-0005-0000-0000-0000781E0000}"/>
    <cellStyle name="Normal 22 3 41" xfId="9180" xr:uid="{00000000-0005-0000-0000-0000791E0000}"/>
    <cellStyle name="Normal 22 3 42" xfId="8277" xr:uid="{00000000-0005-0000-0000-00007A1E0000}"/>
    <cellStyle name="Normal 22 3 43" xfId="10688" xr:uid="{00000000-0005-0000-0000-00007B1E0000}"/>
    <cellStyle name="Normal 22 3 44" xfId="10789" xr:uid="{00000000-0005-0000-0000-00007C1E0000}"/>
    <cellStyle name="Normal 22 3 45" xfId="11328" xr:uid="{00000000-0005-0000-0000-00007D1E0000}"/>
    <cellStyle name="Normal 22 3 46" xfId="12050" xr:uid="{00000000-0005-0000-0000-00007E1E0000}"/>
    <cellStyle name="Normal 22 3 5" xfId="1679" xr:uid="{00000000-0005-0000-0000-00007F1E0000}"/>
    <cellStyle name="Normal 22 3 5 2" xfId="1680" xr:uid="{00000000-0005-0000-0000-0000801E0000}"/>
    <cellStyle name="Normal 22 3 5_NEPOOL Off Peak" xfId="4959" xr:uid="{00000000-0005-0000-0000-0000811E0000}"/>
    <cellStyle name="Normal 22 3 6" xfId="1681" xr:uid="{00000000-0005-0000-0000-0000821E0000}"/>
    <cellStyle name="Normal 22 3 6 2" xfId="1682" xr:uid="{00000000-0005-0000-0000-0000831E0000}"/>
    <cellStyle name="Normal 22 3 6_NEPOOL Off Peak" xfId="4960" xr:uid="{00000000-0005-0000-0000-0000841E0000}"/>
    <cellStyle name="Normal 22 3 7" xfId="1683" xr:uid="{00000000-0005-0000-0000-0000851E0000}"/>
    <cellStyle name="Normal 22 3 7 2" xfId="1684" xr:uid="{00000000-0005-0000-0000-0000861E0000}"/>
    <cellStyle name="Normal 22 3 7_NEPOOL Off Peak" xfId="4961" xr:uid="{00000000-0005-0000-0000-0000871E0000}"/>
    <cellStyle name="Normal 22 3 8" xfId="1685" xr:uid="{00000000-0005-0000-0000-0000881E0000}"/>
    <cellStyle name="Normal 22 3 8 2" xfId="1686" xr:uid="{00000000-0005-0000-0000-0000891E0000}"/>
    <cellStyle name="Normal 22 3 8_NEPOOL Off Peak" xfId="4962" xr:uid="{00000000-0005-0000-0000-00008A1E0000}"/>
    <cellStyle name="Normal 22 3 9" xfId="1687" xr:uid="{00000000-0005-0000-0000-00008B1E0000}"/>
    <cellStyle name="Normal 22 3 9 2" xfId="1688" xr:uid="{00000000-0005-0000-0000-00008C1E0000}"/>
    <cellStyle name="Normal 22 3 9_NEPOOL Off Peak" xfId="4963" xr:uid="{00000000-0005-0000-0000-00008D1E0000}"/>
    <cellStyle name="Normal 22 3_Average Energy Prices" xfId="4270" xr:uid="{00000000-0005-0000-0000-00008E1E0000}"/>
    <cellStyle name="Normal 22 30" xfId="1689" xr:uid="{00000000-0005-0000-0000-00008F1E0000}"/>
    <cellStyle name="Normal 22 30 2" xfId="1690" xr:uid="{00000000-0005-0000-0000-0000901E0000}"/>
    <cellStyle name="Normal 22 30_NEPOOL Off Peak" xfId="4964" xr:uid="{00000000-0005-0000-0000-0000911E0000}"/>
    <cellStyle name="Normal 22 31" xfId="1691" xr:uid="{00000000-0005-0000-0000-0000921E0000}"/>
    <cellStyle name="Normal 22 31 2" xfId="1692" xr:uid="{00000000-0005-0000-0000-0000931E0000}"/>
    <cellStyle name="Normal 22 31_NEPOOL Off Peak" xfId="4965" xr:uid="{00000000-0005-0000-0000-0000941E0000}"/>
    <cellStyle name="Normal 22 32" xfId="1693" xr:uid="{00000000-0005-0000-0000-0000951E0000}"/>
    <cellStyle name="Normal 22 32 2" xfId="1694" xr:uid="{00000000-0005-0000-0000-0000961E0000}"/>
    <cellStyle name="Normal 22 32_NEPOOL Off Peak" xfId="4966" xr:uid="{00000000-0005-0000-0000-0000971E0000}"/>
    <cellStyle name="Normal 22 33" xfId="1695" xr:uid="{00000000-0005-0000-0000-0000981E0000}"/>
    <cellStyle name="Normal 22 33 2" xfId="1696" xr:uid="{00000000-0005-0000-0000-0000991E0000}"/>
    <cellStyle name="Normal 22 33_NEPOOL Off Peak" xfId="4967" xr:uid="{00000000-0005-0000-0000-00009A1E0000}"/>
    <cellStyle name="Normal 22 34" xfId="1697" xr:uid="{00000000-0005-0000-0000-00009B1E0000}"/>
    <cellStyle name="Normal 22 34 2" xfId="1698" xr:uid="{00000000-0005-0000-0000-00009C1E0000}"/>
    <cellStyle name="Normal 22 34_NEPOOL Off Peak" xfId="4968" xr:uid="{00000000-0005-0000-0000-00009D1E0000}"/>
    <cellStyle name="Normal 22 35" xfId="1699" xr:uid="{00000000-0005-0000-0000-00009E1E0000}"/>
    <cellStyle name="Normal 22 35 2" xfId="1700" xr:uid="{00000000-0005-0000-0000-00009F1E0000}"/>
    <cellStyle name="Normal 22 35_NEPOOL Off Peak" xfId="4969" xr:uid="{00000000-0005-0000-0000-0000A01E0000}"/>
    <cellStyle name="Normal 22 36" xfId="1701" xr:uid="{00000000-0005-0000-0000-0000A11E0000}"/>
    <cellStyle name="Normal 22 36 2" xfId="5944" xr:uid="{00000000-0005-0000-0000-0000A21E0000}"/>
    <cellStyle name="Normal 22 37" xfId="3129" xr:uid="{00000000-0005-0000-0000-0000A31E0000}"/>
    <cellStyle name="Normal 22 38" xfId="4093" xr:uid="{00000000-0005-0000-0000-0000A41E0000}"/>
    <cellStyle name="Normal 22 39" xfId="4086" xr:uid="{00000000-0005-0000-0000-0000A51E0000}"/>
    <cellStyle name="Normal 22 4" xfId="1702" xr:uid="{00000000-0005-0000-0000-0000A61E0000}"/>
    <cellStyle name="Normal 22 4 2" xfId="1703" xr:uid="{00000000-0005-0000-0000-0000A71E0000}"/>
    <cellStyle name="Normal 22 4 2 2" xfId="5945" xr:uid="{00000000-0005-0000-0000-0000A81E0000}"/>
    <cellStyle name="Normal 22 4 3" xfId="5946" xr:uid="{00000000-0005-0000-0000-0000A91E0000}"/>
    <cellStyle name="Normal 22 4_Sheet1" xfId="5947" xr:uid="{00000000-0005-0000-0000-0000AA1E0000}"/>
    <cellStyle name="Normal 22 40" xfId="4092" xr:uid="{00000000-0005-0000-0000-0000AB1E0000}"/>
    <cellStyle name="Normal 22 41" xfId="4087" xr:uid="{00000000-0005-0000-0000-0000AC1E0000}"/>
    <cellStyle name="Normal 22 5" xfId="1704" xr:uid="{00000000-0005-0000-0000-0000AD1E0000}"/>
    <cellStyle name="Normal 22 5 2" xfId="1705" xr:uid="{00000000-0005-0000-0000-0000AE1E0000}"/>
    <cellStyle name="Normal 22 5 2 2" xfId="5948" xr:uid="{00000000-0005-0000-0000-0000AF1E0000}"/>
    <cellStyle name="Normal 22 5 3" xfId="5949" xr:uid="{00000000-0005-0000-0000-0000B01E0000}"/>
    <cellStyle name="Normal 22 5_Sheet1" xfId="5950" xr:uid="{00000000-0005-0000-0000-0000B11E0000}"/>
    <cellStyle name="Normal 22 6" xfId="1706" xr:uid="{00000000-0005-0000-0000-0000B21E0000}"/>
    <cellStyle name="Normal 22 6 2" xfId="1707" xr:uid="{00000000-0005-0000-0000-0000B31E0000}"/>
    <cellStyle name="Normal 22 6 2 2" xfId="5951" xr:uid="{00000000-0005-0000-0000-0000B41E0000}"/>
    <cellStyle name="Normal 22 6 3" xfId="5952" xr:uid="{00000000-0005-0000-0000-0000B51E0000}"/>
    <cellStyle name="Normal 22 6_Sheet1" xfId="5953" xr:uid="{00000000-0005-0000-0000-0000B61E0000}"/>
    <cellStyle name="Normal 22 7" xfId="1708" xr:uid="{00000000-0005-0000-0000-0000B71E0000}"/>
    <cellStyle name="Normal 22 7 2" xfId="1709" xr:uid="{00000000-0005-0000-0000-0000B81E0000}"/>
    <cellStyle name="Normal 22 7 2 2" xfId="5954" xr:uid="{00000000-0005-0000-0000-0000B91E0000}"/>
    <cellStyle name="Normal 22 7 3" xfId="5955" xr:uid="{00000000-0005-0000-0000-0000BA1E0000}"/>
    <cellStyle name="Normal 22 7_Sheet1" xfId="5956" xr:uid="{00000000-0005-0000-0000-0000BB1E0000}"/>
    <cellStyle name="Normal 22 8" xfId="1710" xr:uid="{00000000-0005-0000-0000-0000BC1E0000}"/>
    <cellStyle name="Normal 22 8 2" xfId="1711" xr:uid="{00000000-0005-0000-0000-0000BD1E0000}"/>
    <cellStyle name="Normal 22 8_NEPOOL Off Peak" xfId="4970" xr:uid="{00000000-0005-0000-0000-0000BE1E0000}"/>
    <cellStyle name="Normal 22 9" xfId="1712" xr:uid="{00000000-0005-0000-0000-0000BF1E0000}"/>
    <cellStyle name="Normal 22 9 2" xfId="1713" xr:uid="{00000000-0005-0000-0000-0000C01E0000}"/>
    <cellStyle name="Normal 22 9_NEPOOL Off Peak" xfId="4971" xr:uid="{00000000-0005-0000-0000-0000C11E0000}"/>
    <cellStyle name="Normal 22_Compara" xfId="1714" xr:uid="{00000000-0005-0000-0000-0000C21E0000}"/>
    <cellStyle name="Normal 23" xfId="1715" xr:uid="{00000000-0005-0000-0000-0000C31E0000}"/>
    <cellStyle name="Normal 23 10" xfId="1716" xr:uid="{00000000-0005-0000-0000-0000C41E0000}"/>
    <cellStyle name="Normal 23 10 2" xfId="1717" xr:uid="{00000000-0005-0000-0000-0000C51E0000}"/>
    <cellStyle name="Normal 23 10_NEPOOL Off Peak" xfId="4972" xr:uid="{00000000-0005-0000-0000-0000C61E0000}"/>
    <cellStyle name="Normal 23 11" xfId="1718" xr:uid="{00000000-0005-0000-0000-0000C71E0000}"/>
    <cellStyle name="Normal 23 11 2" xfId="1719" xr:uid="{00000000-0005-0000-0000-0000C81E0000}"/>
    <cellStyle name="Normal 23 11_NEPOOL Off Peak" xfId="4973" xr:uid="{00000000-0005-0000-0000-0000C91E0000}"/>
    <cellStyle name="Normal 23 12" xfId="1720" xr:uid="{00000000-0005-0000-0000-0000CA1E0000}"/>
    <cellStyle name="Normal 23 12 2" xfId="1721" xr:uid="{00000000-0005-0000-0000-0000CB1E0000}"/>
    <cellStyle name="Normal 23 12_NEPOOL Off Peak" xfId="4974" xr:uid="{00000000-0005-0000-0000-0000CC1E0000}"/>
    <cellStyle name="Normal 23 13" xfId="1722" xr:uid="{00000000-0005-0000-0000-0000CD1E0000}"/>
    <cellStyle name="Normal 23 13 2" xfId="1723" xr:uid="{00000000-0005-0000-0000-0000CE1E0000}"/>
    <cellStyle name="Normal 23 13_NEPOOL Off Peak" xfId="4975" xr:uid="{00000000-0005-0000-0000-0000CF1E0000}"/>
    <cellStyle name="Normal 23 14" xfId="1724" xr:uid="{00000000-0005-0000-0000-0000D01E0000}"/>
    <cellStyle name="Normal 23 14 2" xfId="1725" xr:uid="{00000000-0005-0000-0000-0000D11E0000}"/>
    <cellStyle name="Normal 23 14_NEPOOL Off Peak" xfId="4976" xr:uid="{00000000-0005-0000-0000-0000D21E0000}"/>
    <cellStyle name="Normal 23 15" xfId="1726" xr:uid="{00000000-0005-0000-0000-0000D31E0000}"/>
    <cellStyle name="Normal 23 15 2" xfId="1727" xr:uid="{00000000-0005-0000-0000-0000D41E0000}"/>
    <cellStyle name="Normal 23 15_NEPOOL Off Peak" xfId="4977" xr:uid="{00000000-0005-0000-0000-0000D51E0000}"/>
    <cellStyle name="Normal 23 16" xfId="1728" xr:uid="{00000000-0005-0000-0000-0000D61E0000}"/>
    <cellStyle name="Normal 23 16 2" xfId="1729" xr:uid="{00000000-0005-0000-0000-0000D71E0000}"/>
    <cellStyle name="Normal 23 16_NEPOOL Off Peak" xfId="4978" xr:uid="{00000000-0005-0000-0000-0000D81E0000}"/>
    <cellStyle name="Normal 23 17" xfId="1730" xr:uid="{00000000-0005-0000-0000-0000D91E0000}"/>
    <cellStyle name="Normal 23 17 2" xfId="1731" xr:uid="{00000000-0005-0000-0000-0000DA1E0000}"/>
    <cellStyle name="Normal 23 17_NEPOOL Off Peak" xfId="4979" xr:uid="{00000000-0005-0000-0000-0000DB1E0000}"/>
    <cellStyle name="Normal 23 18" xfId="1732" xr:uid="{00000000-0005-0000-0000-0000DC1E0000}"/>
    <cellStyle name="Normal 23 18 2" xfId="1733" xr:uid="{00000000-0005-0000-0000-0000DD1E0000}"/>
    <cellStyle name="Normal 23 18_NEPOOL Off Peak" xfId="4980" xr:uid="{00000000-0005-0000-0000-0000DE1E0000}"/>
    <cellStyle name="Normal 23 19" xfId="1734" xr:uid="{00000000-0005-0000-0000-0000DF1E0000}"/>
    <cellStyle name="Normal 23 19 2" xfId="1735" xr:uid="{00000000-0005-0000-0000-0000E01E0000}"/>
    <cellStyle name="Normal 23 19_NEPOOL Off Peak" xfId="4981" xr:uid="{00000000-0005-0000-0000-0000E11E0000}"/>
    <cellStyle name="Normal 23 2" xfId="1736" xr:uid="{00000000-0005-0000-0000-0000E21E0000}"/>
    <cellStyle name="Normal 23 2 10" xfId="1737" xr:uid="{00000000-0005-0000-0000-0000E31E0000}"/>
    <cellStyle name="Normal 23 2 10 2" xfId="1738" xr:uid="{00000000-0005-0000-0000-0000E41E0000}"/>
    <cellStyle name="Normal 23 2 10_NEPOOL Off Peak" xfId="4982" xr:uid="{00000000-0005-0000-0000-0000E51E0000}"/>
    <cellStyle name="Normal 23 2 11" xfId="1739" xr:uid="{00000000-0005-0000-0000-0000E61E0000}"/>
    <cellStyle name="Normal 23 2 11 2" xfId="1740" xr:uid="{00000000-0005-0000-0000-0000E71E0000}"/>
    <cellStyle name="Normal 23 2 11_NEPOOL Off Peak" xfId="4983" xr:uid="{00000000-0005-0000-0000-0000E81E0000}"/>
    <cellStyle name="Normal 23 2 12" xfId="1741" xr:uid="{00000000-0005-0000-0000-0000E91E0000}"/>
    <cellStyle name="Normal 23 2 12 2" xfId="1742" xr:uid="{00000000-0005-0000-0000-0000EA1E0000}"/>
    <cellStyle name="Normal 23 2 12_NEPOOL Off Peak" xfId="4984" xr:uid="{00000000-0005-0000-0000-0000EB1E0000}"/>
    <cellStyle name="Normal 23 2 13" xfId="1743" xr:uid="{00000000-0005-0000-0000-0000EC1E0000}"/>
    <cellStyle name="Normal 23 2 13 2" xfId="1744" xr:uid="{00000000-0005-0000-0000-0000ED1E0000}"/>
    <cellStyle name="Normal 23 2 13_NEPOOL Off Peak" xfId="4985" xr:uid="{00000000-0005-0000-0000-0000EE1E0000}"/>
    <cellStyle name="Normal 23 2 14" xfId="1745" xr:uid="{00000000-0005-0000-0000-0000EF1E0000}"/>
    <cellStyle name="Normal 23 2 14 2" xfId="1746" xr:uid="{00000000-0005-0000-0000-0000F01E0000}"/>
    <cellStyle name="Normal 23 2 14_NEPOOL Off Peak" xfId="4986" xr:uid="{00000000-0005-0000-0000-0000F11E0000}"/>
    <cellStyle name="Normal 23 2 15" xfId="1747" xr:uid="{00000000-0005-0000-0000-0000F21E0000}"/>
    <cellStyle name="Normal 23 2 15 2" xfId="1748" xr:uid="{00000000-0005-0000-0000-0000F31E0000}"/>
    <cellStyle name="Normal 23 2 15_NEPOOL Off Peak" xfId="4987" xr:uid="{00000000-0005-0000-0000-0000F41E0000}"/>
    <cellStyle name="Normal 23 2 16" xfId="1749" xr:uid="{00000000-0005-0000-0000-0000F51E0000}"/>
    <cellStyle name="Normal 23 2 16 2" xfId="1750" xr:uid="{00000000-0005-0000-0000-0000F61E0000}"/>
    <cellStyle name="Normal 23 2 16_NEPOOL Off Peak" xfId="4988" xr:uid="{00000000-0005-0000-0000-0000F71E0000}"/>
    <cellStyle name="Normal 23 2 17" xfId="1751" xr:uid="{00000000-0005-0000-0000-0000F81E0000}"/>
    <cellStyle name="Normal 23 2 17 2" xfId="1752" xr:uid="{00000000-0005-0000-0000-0000F91E0000}"/>
    <cellStyle name="Normal 23 2 17_NEPOOL Off Peak" xfId="4989" xr:uid="{00000000-0005-0000-0000-0000FA1E0000}"/>
    <cellStyle name="Normal 23 2 18" xfId="1753" xr:uid="{00000000-0005-0000-0000-0000FB1E0000}"/>
    <cellStyle name="Normal 23 2 18 2" xfId="1754" xr:uid="{00000000-0005-0000-0000-0000FC1E0000}"/>
    <cellStyle name="Normal 23 2 18_NEPOOL Off Peak" xfId="4990" xr:uid="{00000000-0005-0000-0000-0000FD1E0000}"/>
    <cellStyle name="Normal 23 2 19" xfId="1755" xr:uid="{00000000-0005-0000-0000-0000FE1E0000}"/>
    <cellStyle name="Normal 23 2 19 2" xfId="1756" xr:uid="{00000000-0005-0000-0000-0000FF1E0000}"/>
    <cellStyle name="Normal 23 2 19_NEPOOL Off Peak" xfId="4991" xr:uid="{00000000-0005-0000-0000-0000001F0000}"/>
    <cellStyle name="Normal 23 2 2" xfId="1757" xr:uid="{00000000-0005-0000-0000-0000011F0000}"/>
    <cellStyle name="Normal 23 2 2 2" xfId="1758" xr:uid="{00000000-0005-0000-0000-0000021F0000}"/>
    <cellStyle name="Normal 23 2 2 2 2" xfId="1759" xr:uid="{00000000-0005-0000-0000-0000031F0000}"/>
    <cellStyle name="Normal 23 2 2 2_NEPOOL Off Peak" xfId="4992" xr:uid="{00000000-0005-0000-0000-0000041F0000}"/>
    <cellStyle name="Normal 23 2 2 3" xfId="1760" xr:uid="{00000000-0005-0000-0000-0000051F0000}"/>
    <cellStyle name="Normal 23 2 2 4" xfId="3144" xr:uid="{00000000-0005-0000-0000-0000061F0000}"/>
    <cellStyle name="Normal 23 2 2_Average Energy Prices" xfId="4271" xr:uid="{00000000-0005-0000-0000-0000071F0000}"/>
    <cellStyle name="Normal 23 2 20" xfId="1761" xr:uid="{00000000-0005-0000-0000-0000081F0000}"/>
    <cellStyle name="Normal 23 2 20 2" xfId="1762" xr:uid="{00000000-0005-0000-0000-0000091F0000}"/>
    <cellStyle name="Normal 23 2 20_NEPOOL Off Peak" xfId="4993" xr:uid="{00000000-0005-0000-0000-00000A1F0000}"/>
    <cellStyle name="Normal 23 2 21" xfId="1763" xr:uid="{00000000-0005-0000-0000-00000B1F0000}"/>
    <cellStyle name="Normal 23 2 21 2" xfId="1764" xr:uid="{00000000-0005-0000-0000-00000C1F0000}"/>
    <cellStyle name="Normal 23 2 21_NEPOOL Off Peak" xfId="4994" xr:uid="{00000000-0005-0000-0000-00000D1F0000}"/>
    <cellStyle name="Normal 23 2 22" xfId="1765" xr:uid="{00000000-0005-0000-0000-00000E1F0000}"/>
    <cellStyle name="Normal 23 2 22 2" xfId="1766" xr:uid="{00000000-0005-0000-0000-00000F1F0000}"/>
    <cellStyle name="Normal 23 2 22_NEPOOL Off Peak" xfId="4995" xr:uid="{00000000-0005-0000-0000-0000101F0000}"/>
    <cellStyle name="Normal 23 2 23" xfId="1767" xr:uid="{00000000-0005-0000-0000-0000111F0000}"/>
    <cellStyle name="Normal 23 2 23 2" xfId="1768" xr:uid="{00000000-0005-0000-0000-0000121F0000}"/>
    <cellStyle name="Normal 23 2 23_NEPOOL Off Peak" xfId="4996" xr:uid="{00000000-0005-0000-0000-0000131F0000}"/>
    <cellStyle name="Normal 23 2 24" xfId="1769" xr:uid="{00000000-0005-0000-0000-0000141F0000}"/>
    <cellStyle name="Normal 23 2 24 2" xfId="1770" xr:uid="{00000000-0005-0000-0000-0000151F0000}"/>
    <cellStyle name="Normal 23 2 24_NEPOOL Off Peak" xfId="4997" xr:uid="{00000000-0005-0000-0000-0000161F0000}"/>
    <cellStyle name="Normal 23 2 25" xfId="1771" xr:uid="{00000000-0005-0000-0000-0000171F0000}"/>
    <cellStyle name="Normal 23 2 25 2" xfId="1772" xr:uid="{00000000-0005-0000-0000-0000181F0000}"/>
    <cellStyle name="Normal 23 2 25_NEPOOL Off Peak" xfId="4998" xr:uid="{00000000-0005-0000-0000-0000191F0000}"/>
    <cellStyle name="Normal 23 2 26" xfId="1773" xr:uid="{00000000-0005-0000-0000-00001A1F0000}"/>
    <cellStyle name="Normal 23 2 26 2" xfId="1774" xr:uid="{00000000-0005-0000-0000-00001B1F0000}"/>
    <cellStyle name="Normal 23 2 26_NEPOOL Off Peak" xfId="4999" xr:uid="{00000000-0005-0000-0000-00001C1F0000}"/>
    <cellStyle name="Normal 23 2 27" xfId="1775" xr:uid="{00000000-0005-0000-0000-00001D1F0000}"/>
    <cellStyle name="Normal 23 2 27 2" xfId="1776" xr:uid="{00000000-0005-0000-0000-00001E1F0000}"/>
    <cellStyle name="Normal 23 2 27_NEPOOL Off Peak" xfId="5000" xr:uid="{00000000-0005-0000-0000-00001F1F0000}"/>
    <cellStyle name="Normal 23 2 28" xfId="1777" xr:uid="{00000000-0005-0000-0000-0000201F0000}"/>
    <cellStyle name="Normal 23 2 28 2" xfId="1778" xr:uid="{00000000-0005-0000-0000-0000211F0000}"/>
    <cellStyle name="Normal 23 2 28_NEPOOL Off Peak" xfId="5001" xr:uid="{00000000-0005-0000-0000-0000221F0000}"/>
    <cellStyle name="Normal 23 2 29" xfId="1779" xr:uid="{00000000-0005-0000-0000-0000231F0000}"/>
    <cellStyle name="Normal 23 2 29 2" xfId="1780" xr:uid="{00000000-0005-0000-0000-0000241F0000}"/>
    <cellStyle name="Normal 23 2 29_NEPOOL Off Peak" xfId="5002" xr:uid="{00000000-0005-0000-0000-0000251F0000}"/>
    <cellStyle name="Normal 23 2 3" xfId="1781" xr:uid="{00000000-0005-0000-0000-0000261F0000}"/>
    <cellStyle name="Normal 23 2 3 2" xfId="1782" xr:uid="{00000000-0005-0000-0000-0000271F0000}"/>
    <cellStyle name="Normal 23 2 3_NEPOOL Off Peak" xfId="5003" xr:uid="{00000000-0005-0000-0000-0000281F0000}"/>
    <cellStyle name="Normal 23 2 30" xfId="1783" xr:uid="{00000000-0005-0000-0000-0000291F0000}"/>
    <cellStyle name="Normal 23 2 30 2" xfId="1784" xr:uid="{00000000-0005-0000-0000-00002A1F0000}"/>
    <cellStyle name="Normal 23 2 30_NEPOOL Off Peak" xfId="5004" xr:uid="{00000000-0005-0000-0000-00002B1F0000}"/>
    <cellStyle name="Normal 23 2 31" xfId="1785" xr:uid="{00000000-0005-0000-0000-00002C1F0000}"/>
    <cellStyle name="Normal 23 2 31 2" xfId="5957" xr:uid="{00000000-0005-0000-0000-00002D1F0000}"/>
    <cellStyle name="Normal 23 2 32" xfId="3143" xr:uid="{00000000-0005-0000-0000-00002E1F0000}"/>
    <cellStyle name="Normal 23 2 33" xfId="4106" xr:uid="{00000000-0005-0000-0000-00002F1F0000}"/>
    <cellStyle name="Normal 23 2 34" xfId="4074" xr:uid="{00000000-0005-0000-0000-0000301F0000}"/>
    <cellStyle name="Normal 23 2 35" xfId="4103" xr:uid="{00000000-0005-0000-0000-0000311F0000}"/>
    <cellStyle name="Normal 23 2 36" xfId="4076" xr:uid="{00000000-0005-0000-0000-0000321F0000}"/>
    <cellStyle name="Normal 23 2 4" xfId="1786" xr:uid="{00000000-0005-0000-0000-0000331F0000}"/>
    <cellStyle name="Normal 23 2 4 2" xfId="1787" xr:uid="{00000000-0005-0000-0000-0000341F0000}"/>
    <cellStyle name="Normal 23 2 4_NEPOOL Off Peak" xfId="5005" xr:uid="{00000000-0005-0000-0000-0000351F0000}"/>
    <cellStyle name="Normal 23 2 5" xfId="1788" xr:uid="{00000000-0005-0000-0000-0000361F0000}"/>
    <cellStyle name="Normal 23 2 5 2" xfId="1789" xr:uid="{00000000-0005-0000-0000-0000371F0000}"/>
    <cellStyle name="Normal 23 2 5_NEPOOL Off Peak" xfId="5006" xr:uid="{00000000-0005-0000-0000-0000381F0000}"/>
    <cellStyle name="Normal 23 2 6" xfId="1790" xr:uid="{00000000-0005-0000-0000-0000391F0000}"/>
    <cellStyle name="Normal 23 2 6 2" xfId="1791" xr:uid="{00000000-0005-0000-0000-00003A1F0000}"/>
    <cellStyle name="Normal 23 2 6_NEPOOL Off Peak" xfId="5007" xr:uid="{00000000-0005-0000-0000-00003B1F0000}"/>
    <cellStyle name="Normal 23 2 7" xfId="1792" xr:uid="{00000000-0005-0000-0000-00003C1F0000}"/>
    <cellStyle name="Normal 23 2 7 2" xfId="1793" xr:uid="{00000000-0005-0000-0000-00003D1F0000}"/>
    <cellStyle name="Normal 23 2 7_NEPOOL Off Peak" xfId="5008" xr:uid="{00000000-0005-0000-0000-00003E1F0000}"/>
    <cellStyle name="Normal 23 2 8" xfId="1794" xr:uid="{00000000-0005-0000-0000-00003F1F0000}"/>
    <cellStyle name="Normal 23 2 8 2" xfId="1795" xr:uid="{00000000-0005-0000-0000-0000401F0000}"/>
    <cellStyle name="Normal 23 2 8_NEPOOL Off Peak" xfId="5009" xr:uid="{00000000-0005-0000-0000-0000411F0000}"/>
    <cellStyle name="Normal 23 2 9" xfId="1796" xr:uid="{00000000-0005-0000-0000-0000421F0000}"/>
    <cellStyle name="Normal 23 2 9 2" xfId="1797" xr:uid="{00000000-0005-0000-0000-0000431F0000}"/>
    <cellStyle name="Normal 23 2 9_NEPOOL Off Peak" xfId="5010" xr:uid="{00000000-0005-0000-0000-0000441F0000}"/>
    <cellStyle name="Normal 23 2_Compara" xfId="1798" xr:uid="{00000000-0005-0000-0000-0000451F0000}"/>
    <cellStyle name="Normal 23 20" xfId="1799" xr:uid="{00000000-0005-0000-0000-0000461F0000}"/>
    <cellStyle name="Normal 23 20 2" xfId="1800" xr:uid="{00000000-0005-0000-0000-0000471F0000}"/>
    <cellStyle name="Normal 23 20_NEPOOL Off Peak" xfId="5011" xr:uid="{00000000-0005-0000-0000-0000481F0000}"/>
    <cellStyle name="Normal 23 21" xfId="1801" xr:uid="{00000000-0005-0000-0000-0000491F0000}"/>
    <cellStyle name="Normal 23 21 2" xfId="1802" xr:uid="{00000000-0005-0000-0000-00004A1F0000}"/>
    <cellStyle name="Normal 23 21_NEPOOL Off Peak" xfId="5012" xr:uid="{00000000-0005-0000-0000-00004B1F0000}"/>
    <cellStyle name="Normal 23 22" xfId="1803" xr:uid="{00000000-0005-0000-0000-00004C1F0000}"/>
    <cellStyle name="Normal 23 22 2" xfId="1804" xr:uid="{00000000-0005-0000-0000-00004D1F0000}"/>
    <cellStyle name="Normal 23 22_NEPOOL Off Peak" xfId="5013" xr:uid="{00000000-0005-0000-0000-00004E1F0000}"/>
    <cellStyle name="Normal 23 23" xfId="1805" xr:uid="{00000000-0005-0000-0000-00004F1F0000}"/>
    <cellStyle name="Normal 23 23 2" xfId="1806" xr:uid="{00000000-0005-0000-0000-0000501F0000}"/>
    <cellStyle name="Normal 23 23_NEPOOL Off Peak" xfId="5014" xr:uid="{00000000-0005-0000-0000-0000511F0000}"/>
    <cellStyle name="Normal 23 24" xfId="1807" xr:uid="{00000000-0005-0000-0000-0000521F0000}"/>
    <cellStyle name="Normal 23 24 2" xfId="1808" xr:uid="{00000000-0005-0000-0000-0000531F0000}"/>
    <cellStyle name="Normal 23 24_NEPOOL Off Peak" xfId="5015" xr:uid="{00000000-0005-0000-0000-0000541F0000}"/>
    <cellStyle name="Normal 23 25" xfId="1809" xr:uid="{00000000-0005-0000-0000-0000551F0000}"/>
    <cellStyle name="Normal 23 25 2" xfId="1810" xr:uid="{00000000-0005-0000-0000-0000561F0000}"/>
    <cellStyle name="Normal 23 25_NEPOOL Off Peak" xfId="5016" xr:uid="{00000000-0005-0000-0000-0000571F0000}"/>
    <cellStyle name="Normal 23 26" xfId="1811" xr:uid="{00000000-0005-0000-0000-0000581F0000}"/>
    <cellStyle name="Normal 23 26 2" xfId="1812" xr:uid="{00000000-0005-0000-0000-0000591F0000}"/>
    <cellStyle name="Normal 23 26_NEPOOL Off Peak" xfId="5017" xr:uid="{00000000-0005-0000-0000-00005A1F0000}"/>
    <cellStyle name="Normal 23 27" xfId="1813" xr:uid="{00000000-0005-0000-0000-00005B1F0000}"/>
    <cellStyle name="Normal 23 27 2" xfId="1814" xr:uid="{00000000-0005-0000-0000-00005C1F0000}"/>
    <cellStyle name="Normal 23 27_NEPOOL Off Peak" xfId="5018" xr:uid="{00000000-0005-0000-0000-00005D1F0000}"/>
    <cellStyle name="Normal 23 28" xfId="1815" xr:uid="{00000000-0005-0000-0000-00005E1F0000}"/>
    <cellStyle name="Normal 23 28 2" xfId="1816" xr:uid="{00000000-0005-0000-0000-00005F1F0000}"/>
    <cellStyle name="Normal 23 28_NEPOOL Off Peak" xfId="5019" xr:uid="{00000000-0005-0000-0000-0000601F0000}"/>
    <cellStyle name="Normal 23 29" xfId="1817" xr:uid="{00000000-0005-0000-0000-0000611F0000}"/>
    <cellStyle name="Normal 23 29 2" xfId="1818" xr:uid="{00000000-0005-0000-0000-0000621F0000}"/>
    <cellStyle name="Normal 23 29_NEPOOL Off Peak" xfId="5020" xr:uid="{00000000-0005-0000-0000-0000631F0000}"/>
    <cellStyle name="Normal 23 3" xfId="1819" xr:uid="{00000000-0005-0000-0000-0000641F0000}"/>
    <cellStyle name="Normal 23 3 10" xfId="1820" xr:uid="{00000000-0005-0000-0000-0000651F0000}"/>
    <cellStyle name="Normal 23 3 10 2" xfId="1821" xr:uid="{00000000-0005-0000-0000-0000661F0000}"/>
    <cellStyle name="Normal 23 3 10_NEPOOL Off Peak" xfId="5021" xr:uid="{00000000-0005-0000-0000-0000671F0000}"/>
    <cellStyle name="Normal 23 3 11" xfId="1822" xr:uid="{00000000-0005-0000-0000-0000681F0000}"/>
    <cellStyle name="Normal 23 3 11 2" xfId="1823" xr:uid="{00000000-0005-0000-0000-0000691F0000}"/>
    <cellStyle name="Normal 23 3 11_NEPOOL Off Peak" xfId="5022" xr:uid="{00000000-0005-0000-0000-00006A1F0000}"/>
    <cellStyle name="Normal 23 3 12" xfId="1824" xr:uid="{00000000-0005-0000-0000-00006B1F0000}"/>
    <cellStyle name="Normal 23 3 12 2" xfId="1825" xr:uid="{00000000-0005-0000-0000-00006C1F0000}"/>
    <cellStyle name="Normal 23 3 12_NEPOOL Off Peak" xfId="5023" xr:uid="{00000000-0005-0000-0000-00006D1F0000}"/>
    <cellStyle name="Normal 23 3 13" xfId="1826" xr:uid="{00000000-0005-0000-0000-00006E1F0000}"/>
    <cellStyle name="Normal 23 3 13 2" xfId="1827" xr:uid="{00000000-0005-0000-0000-00006F1F0000}"/>
    <cellStyle name="Normal 23 3 13_NEPOOL Off Peak" xfId="5024" xr:uid="{00000000-0005-0000-0000-0000701F0000}"/>
    <cellStyle name="Normal 23 3 14" xfId="1828" xr:uid="{00000000-0005-0000-0000-0000711F0000}"/>
    <cellStyle name="Normal 23 3 14 2" xfId="1829" xr:uid="{00000000-0005-0000-0000-0000721F0000}"/>
    <cellStyle name="Normal 23 3 14_NEPOOL Off Peak" xfId="5025" xr:uid="{00000000-0005-0000-0000-0000731F0000}"/>
    <cellStyle name="Normal 23 3 15" xfId="1830" xr:uid="{00000000-0005-0000-0000-0000741F0000}"/>
    <cellStyle name="Normal 23 3 15 2" xfId="1831" xr:uid="{00000000-0005-0000-0000-0000751F0000}"/>
    <cellStyle name="Normal 23 3 15_NEPOOL Off Peak" xfId="5026" xr:uid="{00000000-0005-0000-0000-0000761F0000}"/>
    <cellStyle name="Normal 23 3 16" xfId="1832" xr:uid="{00000000-0005-0000-0000-0000771F0000}"/>
    <cellStyle name="Normal 23 3 16 2" xfId="1833" xr:uid="{00000000-0005-0000-0000-0000781F0000}"/>
    <cellStyle name="Normal 23 3 16_NEPOOL Off Peak" xfId="5027" xr:uid="{00000000-0005-0000-0000-0000791F0000}"/>
    <cellStyle name="Normal 23 3 17" xfId="1834" xr:uid="{00000000-0005-0000-0000-00007A1F0000}"/>
    <cellStyle name="Normal 23 3 17 2" xfId="1835" xr:uid="{00000000-0005-0000-0000-00007B1F0000}"/>
    <cellStyle name="Normal 23 3 17_NEPOOL Off Peak" xfId="5028" xr:uid="{00000000-0005-0000-0000-00007C1F0000}"/>
    <cellStyle name="Normal 23 3 18" xfId="1836" xr:uid="{00000000-0005-0000-0000-00007D1F0000}"/>
    <cellStyle name="Normal 23 3 18 2" xfId="1837" xr:uid="{00000000-0005-0000-0000-00007E1F0000}"/>
    <cellStyle name="Normal 23 3 18_NEPOOL Off Peak" xfId="5029" xr:uid="{00000000-0005-0000-0000-00007F1F0000}"/>
    <cellStyle name="Normal 23 3 19" xfId="1838" xr:uid="{00000000-0005-0000-0000-0000801F0000}"/>
    <cellStyle name="Normal 23 3 19 2" xfId="1839" xr:uid="{00000000-0005-0000-0000-0000811F0000}"/>
    <cellStyle name="Normal 23 3 19_NEPOOL Off Peak" xfId="5030" xr:uid="{00000000-0005-0000-0000-0000821F0000}"/>
    <cellStyle name="Normal 23 3 2" xfId="1840" xr:uid="{00000000-0005-0000-0000-0000831F0000}"/>
    <cellStyle name="Normal 23 3 2 2" xfId="1841" xr:uid="{00000000-0005-0000-0000-0000841F0000}"/>
    <cellStyle name="Normal 23 3 2_NEPOOL Off Peak" xfId="5031" xr:uid="{00000000-0005-0000-0000-0000851F0000}"/>
    <cellStyle name="Normal 23 3 20" xfId="1842" xr:uid="{00000000-0005-0000-0000-0000861F0000}"/>
    <cellStyle name="Normal 23 3 20 2" xfId="1843" xr:uid="{00000000-0005-0000-0000-0000871F0000}"/>
    <cellStyle name="Normal 23 3 20_NEPOOL Off Peak" xfId="5032" xr:uid="{00000000-0005-0000-0000-0000881F0000}"/>
    <cellStyle name="Normal 23 3 21" xfId="1844" xr:uid="{00000000-0005-0000-0000-0000891F0000}"/>
    <cellStyle name="Normal 23 3 21 2" xfId="1845" xr:uid="{00000000-0005-0000-0000-00008A1F0000}"/>
    <cellStyle name="Normal 23 3 21_NEPOOL Off Peak" xfId="5033" xr:uid="{00000000-0005-0000-0000-00008B1F0000}"/>
    <cellStyle name="Normal 23 3 22" xfId="1846" xr:uid="{00000000-0005-0000-0000-00008C1F0000}"/>
    <cellStyle name="Normal 23 3 22 2" xfId="1847" xr:uid="{00000000-0005-0000-0000-00008D1F0000}"/>
    <cellStyle name="Normal 23 3 22_NEPOOL Off Peak" xfId="5034" xr:uid="{00000000-0005-0000-0000-00008E1F0000}"/>
    <cellStyle name="Normal 23 3 23" xfId="1848" xr:uid="{00000000-0005-0000-0000-00008F1F0000}"/>
    <cellStyle name="Normal 23 3 23 2" xfId="1849" xr:uid="{00000000-0005-0000-0000-0000901F0000}"/>
    <cellStyle name="Normal 23 3 23_NEPOOL Off Peak" xfId="5035" xr:uid="{00000000-0005-0000-0000-0000911F0000}"/>
    <cellStyle name="Normal 23 3 24" xfId="1850" xr:uid="{00000000-0005-0000-0000-0000921F0000}"/>
    <cellStyle name="Normal 23 3 24 2" xfId="1851" xr:uid="{00000000-0005-0000-0000-0000931F0000}"/>
    <cellStyle name="Normal 23 3 24_NEPOOL Off Peak" xfId="5036" xr:uid="{00000000-0005-0000-0000-0000941F0000}"/>
    <cellStyle name="Normal 23 3 25" xfId="1852" xr:uid="{00000000-0005-0000-0000-0000951F0000}"/>
    <cellStyle name="Normal 23 3 25 2" xfId="1853" xr:uid="{00000000-0005-0000-0000-0000961F0000}"/>
    <cellStyle name="Normal 23 3 25_NEPOOL Off Peak" xfId="5037" xr:uid="{00000000-0005-0000-0000-0000971F0000}"/>
    <cellStyle name="Normal 23 3 26" xfId="1854" xr:uid="{00000000-0005-0000-0000-0000981F0000}"/>
    <cellStyle name="Normal 23 3 26 2" xfId="1855" xr:uid="{00000000-0005-0000-0000-0000991F0000}"/>
    <cellStyle name="Normal 23 3 26_NEPOOL Off Peak" xfId="5038" xr:uid="{00000000-0005-0000-0000-00009A1F0000}"/>
    <cellStyle name="Normal 23 3 27" xfId="1856" xr:uid="{00000000-0005-0000-0000-00009B1F0000}"/>
    <cellStyle name="Normal 23 3 27 2" xfId="1857" xr:uid="{00000000-0005-0000-0000-00009C1F0000}"/>
    <cellStyle name="Normal 23 3 27_NEPOOL Off Peak" xfId="5039" xr:uid="{00000000-0005-0000-0000-00009D1F0000}"/>
    <cellStyle name="Normal 23 3 28" xfId="1858" xr:uid="{00000000-0005-0000-0000-00009E1F0000}"/>
    <cellStyle name="Normal 23 3 28 2" xfId="1859" xr:uid="{00000000-0005-0000-0000-00009F1F0000}"/>
    <cellStyle name="Normal 23 3 28_NEPOOL Off Peak" xfId="5040" xr:uid="{00000000-0005-0000-0000-0000A01F0000}"/>
    <cellStyle name="Normal 23 3 29" xfId="1860" xr:uid="{00000000-0005-0000-0000-0000A11F0000}"/>
    <cellStyle name="Normal 23 3 29 2" xfId="1861" xr:uid="{00000000-0005-0000-0000-0000A21F0000}"/>
    <cellStyle name="Normal 23 3 29_NEPOOL Off Peak" xfId="5041" xr:uid="{00000000-0005-0000-0000-0000A31F0000}"/>
    <cellStyle name="Normal 23 3 3" xfId="1862" xr:uid="{00000000-0005-0000-0000-0000A41F0000}"/>
    <cellStyle name="Normal 23 3 3 2" xfId="1863" xr:uid="{00000000-0005-0000-0000-0000A51F0000}"/>
    <cellStyle name="Normal 23 3 3_NEPOOL Off Peak" xfId="5042" xr:uid="{00000000-0005-0000-0000-0000A61F0000}"/>
    <cellStyle name="Normal 23 3 30" xfId="1864" xr:uid="{00000000-0005-0000-0000-0000A71F0000}"/>
    <cellStyle name="Normal 23 3 30 2" xfId="6671" xr:uid="{00000000-0005-0000-0000-0000A81F0000}"/>
    <cellStyle name="Normal 23 3 30 3" xfId="6377" xr:uid="{00000000-0005-0000-0000-0000A91F0000}"/>
    <cellStyle name="Normal 23 3 30 4" xfId="3150" xr:uid="{00000000-0005-0000-0000-0000AA1F0000}"/>
    <cellStyle name="Normal 23 3 30_Output(m)" xfId="5958" xr:uid="{00000000-0005-0000-0000-0000AB1F0000}"/>
    <cellStyle name="Normal 23 3 31" xfId="1865" xr:uid="{00000000-0005-0000-0000-0000AC1F0000}"/>
    <cellStyle name="Normal 23 3 31 2" xfId="5960" xr:uid="{00000000-0005-0000-0000-0000AD1F0000}"/>
    <cellStyle name="Normal 23 3 31 3" xfId="6672" xr:uid="{00000000-0005-0000-0000-0000AE1F0000}"/>
    <cellStyle name="Normal 23 3 31 4" xfId="3151" xr:uid="{00000000-0005-0000-0000-0000AF1F0000}"/>
    <cellStyle name="Normal 23 3 31_Output(m)" xfId="5959" xr:uid="{00000000-0005-0000-0000-0000B01F0000}"/>
    <cellStyle name="Normal 23 3 32" xfId="3148" xr:uid="{00000000-0005-0000-0000-0000B11F0000}"/>
    <cellStyle name="Normal 23 3 33" xfId="3046" xr:uid="{00000000-0005-0000-0000-0000B21F0000}"/>
    <cellStyle name="Normal 23 3 34" xfId="3136" xr:uid="{00000000-0005-0000-0000-0000B31F0000}"/>
    <cellStyle name="Normal 23 3 35" xfId="3051" xr:uid="{00000000-0005-0000-0000-0000B41F0000}"/>
    <cellStyle name="Normal 23 3 36" xfId="3138" xr:uid="{00000000-0005-0000-0000-0000B51F0000}"/>
    <cellStyle name="Normal 23 3 37" xfId="3050" xr:uid="{00000000-0005-0000-0000-0000B61F0000}"/>
    <cellStyle name="Normal 23 3 38" xfId="3139" xr:uid="{00000000-0005-0000-0000-0000B71F0000}"/>
    <cellStyle name="Normal 23 3 39" xfId="3047" xr:uid="{00000000-0005-0000-0000-0000B81F0000}"/>
    <cellStyle name="Normal 23 3 4" xfId="1866" xr:uid="{00000000-0005-0000-0000-0000B91F0000}"/>
    <cellStyle name="Normal 23 3 4 2" xfId="1867" xr:uid="{00000000-0005-0000-0000-0000BA1F0000}"/>
    <cellStyle name="Normal 23 3 4_NEPOOL Off Peak" xfId="5043" xr:uid="{00000000-0005-0000-0000-0000BB1F0000}"/>
    <cellStyle name="Normal 23 3 40" xfId="8279" xr:uid="{00000000-0005-0000-0000-0000BC1F0000}"/>
    <cellStyle name="Normal 23 3 41" xfId="8307" xr:uid="{00000000-0005-0000-0000-0000BD1F0000}"/>
    <cellStyle name="Normal 23 3 42" xfId="10447" xr:uid="{00000000-0005-0000-0000-0000BE1F0000}"/>
    <cellStyle name="Normal 23 3 43" xfId="10690" xr:uid="{00000000-0005-0000-0000-0000BF1F0000}"/>
    <cellStyle name="Normal 23 3 44" xfId="10693" xr:uid="{00000000-0005-0000-0000-0000C01F0000}"/>
    <cellStyle name="Normal 23 3 45" xfId="10683" xr:uid="{00000000-0005-0000-0000-0000C11F0000}"/>
    <cellStyle name="Normal 23 3 46" xfId="12048" xr:uid="{00000000-0005-0000-0000-0000C21F0000}"/>
    <cellStyle name="Normal 23 3 5" xfId="1868" xr:uid="{00000000-0005-0000-0000-0000C31F0000}"/>
    <cellStyle name="Normal 23 3 5 2" xfId="1869" xr:uid="{00000000-0005-0000-0000-0000C41F0000}"/>
    <cellStyle name="Normal 23 3 5_NEPOOL Off Peak" xfId="5044" xr:uid="{00000000-0005-0000-0000-0000C51F0000}"/>
    <cellStyle name="Normal 23 3 6" xfId="1870" xr:uid="{00000000-0005-0000-0000-0000C61F0000}"/>
    <cellStyle name="Normal 23 3 6 2" xfId="1871" xr:uid="{00000000-0005-0000-0000-0000C71F0000}"/>
    <cellStyle name="Normal 23 3 6_NEPOOL Off Peak" xfId="5045" xr:uid="{00000000-0005-0000-0000-0000C81F0000}"/>
    <cellStyle name="Normal 23 3 7" xfId="1872" xr:uid="{00000000-0005-0000-0000-0000C91F0000}"/>
    <cellStyle name="Normal 23 3 7 2" xfId="1873" xr:uid="{00000000-0005-0000-0000-0000CA1F0000}"/>
    <cellStyle name="Normal 23 3 7_NEPOOL Off Peak" xfId="5046" xr:uid="{00000000-0005-0000-0000-0000CB1F0000}"/>
    <cellStyle name="Normal 23 3 8" xfId="1874" xr:uid="{00000000-0005-0000-0000-0000CC1F0000}"/>
    <cellStyle name="Normal 23 3 8 2" xfId="1875" xr:uid="{00000000-0005-0000-0000-0000CD1F0000}"/>
    <cellStyle name="Normal 23 3 8_NEPOOL Off Peak" xfId="5047" xr:uid="{00000000-0005-0000-0000-0000CE1F0000}"/>
    <cellStyle name="Normal 23 3 9" xfId="1876" xr:uid="{00000000-0005-0000-0000-0000CF1F0000}"/>
    <cellStyle name="Normal 23 3 9 2" xfId="1877" xr:uid="{00000000-0005-0000-0000-0000D01F0000}"/>
    <cellStyle name="Normal 23 3 9_NEPOOL Off Peak" xfId="5048" xr:uid="{00000000-0005-0000-0000-0000D11F0000}"/>
    <cellStyle name="Normal 23 3_Average Energy Prices" xfId="4272" xr:uid="{00000000-0005-0000-0000-0000D21F0000}"/>
    <cellStyle name="Normal 23 30" xfId="1878" xr:uid="{00000000-0005-0000-0000-0000D31F0000}"/>
    <cellStyle name="Normal 23 30 2" xfId="1879" xr:uid="{00000000-0005-0000-0000-0000D41F0000}"/>
    <cellStyle name="Normal 23 30_NEPOOL Off Peak" xfId="5049" xr:uid="{00000000-0005-0000-0000-0000D51F0000}"/>
    <cellStyle name="Normal 23 31" xfId="1880" xr:uid="{00000000-0005-0000-0000-0000D61F0000}"/>
    <cellStyle name="Normal 23 31 2" xfId="1881" xr:uid="{00000000-0005-0000-0000-0000D71F0000}"/>
    <cellStyle name="Normal 23 31_NEPOOL Off Peak" xfId="5050" xr:uid="{00000000-0005-0000-0000-0000D81F0000}"/>
    <cellStyle name="Normal 23 32" xfId="1882" xr:uid="{00000000-0005-0000-0000-0000D91F0000}"/>
    <cellStyle name="Normal 23 32 2" xfId="1883" xr:uid="{00000000-0005-0000-0000-0000DA1F0000}"/>
    <cellStyle name="Normal 23 32_NEPOOL Off Peak" xfId="5051" xr:uid="{00000000-0005-0000-0000-0000DB1F0000}"/>
    <cellStyle name="Normal 23 33" xfId="1884" xr:uid="{00000000-0005-0000-0000-0000DC1F0000}"/>
    <cellStyle name="Normal 23 33 2" xfId="1885" xr:uid="{00000000-0005-0000-0000-0000DD1F0000}"/>
    <cellStyle name="Normal 23 33_NEPOOL Off Peak" xfId="5052" xr:uid="{00000000-0005-0000-0000-0000DE1F0000}"/>
    <cellStyle name="Normal 23 34" xfId="1886" xr:uid="{00000000-0005-0000-0000-0000DF1F0000}"/>
    <cellStyle name="Normal 23 34 2" xfId="1887" xr:uid="{00000000-0005-0000-0000-0000E01F0000}"/>
    <cellStyle name="Normal 23 34_NEPOOL Off Peak" xfId="5053" xr:uid="{00000000-0005-0000-0000-0000E11F0000}"/>
    <cellStyle name="Normal 23 35" xfId="1888" xr:uid="{00000000-0005-0000-0000-0000E21F0000}"/>
    <cellStyle name="Normal 23 35 2" xfId="1889" xr:uid="{00000000-0005-0000-0000-0000E31F0000}"/>
    <cellStyle name="Normal 23 35_NEPOOL Off Peak" xfId="5054" xr:uid="{00000000-0005-0000-0000-0000E41F0000}"/>
    <cellStyle name="Normal 23 36" xfId="1890" xr:uid="{00000000-0005-0000-0000-0000E51F0000}"/>
    <cellStyle name="Normal 23 36 2" xfId="5961" xr:uid="{00000000-0005-0000-0000-0000E61F0000}"/>
    <cellStyle name="Normal 23 37" xfId="3142" xr:uid="{00000000-0005-0000-0000-0000E71F0000}"/>
    <cellStyle name="Normal 23 38" xfId="4104" xr:uid="{00000000-0005-0000-0000-0000E81F0000}"/>
    <cellStyle name="Normal 23 39" xfId="4075" xr:uid="{00000000-0005-0000-0000-0000E91F0000}"/>
    <cellStyle name="Normal 23 4" xfId="1891" xr:uid="{00000000-0005-0000-0000-0000EA1F0000}"/>
    <cellStyle name="Normal 23 4 2" xfId="1892" xr:uid="{00000000-0005-0000-0000-0000EB1F0000}"/>
    <cellStyle name="Normal 23 4 2 2" xfId="5962" xr:uid="{00000000-0005-0000-0000-0000EC1F0000}"/>
    <cellStyle name="Normal 23 4 3" xfId="5963" xr:uid="{00000000-0005-0000-0000-0000ED1F0000}"/>
    <cellStyle name="Normal 23 4_Sheet1" xfId="5964" xr:uid="{00000000-0005-0000-0000-0000EE1F0000}"/>
    <cellStyle name="Normal 23 40" xfId="4102" xr:uid="{00000000-0005-0000-0000-0000EF1F0000}"/>
    <cellStyle name="Normal 23 41" xfId="4078" xr:uid="{00000000-0005-0000-0000-0000F01F0000}"/>
    <cellStyle name="Normal 23 5" xfId="1893" xr:uid="{00000000-0005-0000-0000-0000F11F0000}"/>
    <cellStyle name="Normal 23 5 2" xfId="1894" xr:uid="{00000000-0005-0000-0000-0000F21F0000}"/>
    <cellStyle name="Normal 23 5 2 2" xfId="5965" xr:uid="{00000000-0005-0000-0000-0000F31F0000}"/>
    <cellStyle name="Normal 23 5 3" xfId="5966" xr:uid="{00000000-0005-0000-0000-0000F41F0000}"/>
    <cellStyle name="Normal 23 5_Sheet1" xfId="5967" xr:uid="{00000000-0005-0000-0000-0000F51F0000}"/>
    <cellStyle name="Normal 23 6" xfId="1895" xr:uid="{00000000-0005-0000-0000-0000F61F0000}"/>
    <cellStyle name="Normal 23 6 2" xfId="1896" xr:uid="{00000000-0005-0000-0000-0000F71F0000}"/>
    <cellStyle name="Normal 23 6 2 2" xfId="5968" xr:uid="{00000000-0005-0000-0000-0000F81F0000}"/>
    <cellStyle name="Normal 23 6 3" xfId="5969" xr:uid="{00000000-0005-0000-0000-0000F91F0000}"/>
    <cellStyle name="Normal 23 6_Sheet1" xfId="5970" xr:uid="{00000000-0005-0000-0000-0000FA1F0000}"/>
    <cellStyle name="Normal 23 7" xfId="1897" xr:uid="{00000000-0005-0000-0000-0000FB1F0000}"/>
    <cellStyle name="Normal 23 7 2" xfId="1898" xr:uid="{00000000-0005-0000-0000-0000FC1F0000}"/>
    <cellStyle name="Normal 23 7 2 2" xfId="5971" xr:uid="{00000000-0005-0000-0000-0000FD1F0000}"/>
    <cellStyle name="Normal 23 7 3" xfId="5972" xr:uid="{00000000-0005-0000-0000-0000FE1F0000}"/>
    <cellStyle name="Normal 23 7_Sheet1" xfId="5973" xr:uid="{00000000-0005-0000-0000-0000FF1F0000}"/>
    <cellStyle name="Normal 23 8" xfId="1899" xr:uid="{00000000-0005-0000-0000-000000200000}"/>
    <cellStyle name="Normal 23 8 2" xfId="1900" xr:uid="{00000000-0005-0000-0000-000001200000}"/>
    <cellStyle name="Normal 23 8_NEPOOL Off Peak" xfId="5055" xr:uid="{00000000-0005-0000-0000-000002200000}"/>
    <cellStyle name="Normal 23 9" xfId="1901" xr:uid="{00000000-0005-0000-0000-000003200000}"/>
    <cellStyle name="Normal 23 9 2" xfId="1902" xr:uid="{00000000-0005-0000-0000-000004200000}"/>
    <cellStyle name="Normal 23 9_NEPOOL Off Peak" xfId="5056" xr:uid="{00000000-0005-0000-0000-000005200000}"/>
    <cellStyle name="Normal 23_Compara" xfId="1903" xr:uid="{00000000-0005-0000-0000-000006200000}"/>
    <cellStyle name="Normal 24" xfId="1904" xr:uid="{00000000-0005-0000-0000-000007200000}"/>
    <cellStyle name="Normal 24 2" xfId="1905" xr:uid="{00000000-0005-0000-0000-000008200000}"/>
    <cellStyle name="Normal 24 2 2" xfId="1906" xr:uid="{00000000-0005-0000-0000-000009200000}"/>
    <cellStyle name="Normal 24 2 2 2" xfId="5974" xr:uid="{00000000-0005-0000-0000-00000A200000}"/>
    <cellStyle name="Normal 24 2 3" xfId="3153" xr:uid="{00000000-0005-0000-0000-00000B200000}"/>
    <cellStyle name="Normal 24 2_Data Input" xfId="4400" xr:uid="{00000000-0005-0000-0000-00000C200000}"/>
    <cellStyle name="Normal 24 3" xfId="1907" xr:uid="{00000000-0005-0000-0000-00000D200000}"/>
    <cellStyle name="Normal 24 3 2" xfId="1908" xr:uid="{00000000-0005-0000-0000-00000E200000}"/>
    <cellStyle name="Normal 24 3 2 2" xfId="5975" xr:uid="{00000000-0005-0000-0000-00000F200000}"/>
    <cellStyle name="Normal 24 3 3" xfId="5976" xr:uid="{00000000-0005-0000-0000-000010200000}"/>
    <cellStyle name="Normal 24 3_Sheet1" xfId="5977" xr:uid="{00000000-0005-0000-0000-000011200000}"/>
    <cellStyle name="Normal 24 4" xfId="1909" xr:uid="{00000000-0005-0000-0000-000012200000}"/>
    <cellStyle name="Normal 24 4 2" xfId="1910" xr:uid="{00000000-0005-0000-0000-000013200000}"/>
    <cellStyle name="Normal 24 4 2 2" xfId="5978" xr:uid="{00000000-0005-0000-0000-000014200000}"/>
    <cellStyle name="Normal 24 4 3" xfId="5979" xr:uid="{00000000-0005-0000-0000-000015200000}"/>
    <cellStyle name="Normal 24 4_Sheet1" xfId="5980" xr:uid="{00000000-0005-0000-0000-000016200000}"/>
    <cellStyle name="Normal 24 5" xfId="1911" xr:uid="{00000000-0005-0000-0000-000017200000}"/>
    <cellStyle name="Normal 24 5 2" xfId="1912" xr:uid="{00000000-0005-0000-0000-000018200000}"/>
    <cellStyle name="Normal 24 5 2 2" xfId="5981" xr:uid="{00000000-0005-0000-0000-000019200000}"/>
    <cellStyle name="Normal 24 5 3" xfId="5982" xr:uid="{00000000-0005-0000-0000-00001A200000}"/>
    <cellStyle name="Normal 24 5_Sheet1" xfId="5983" xr:uid="{00000000-0005-0000-0000-00001B200000}"/>
    <cellStyle name="Normal 24 6" xfId="1913" xr:uid="{00000000-0005-0000-0000-00001C200000}"/>
    <cellStyle name="Normal 24 6 2" xfId="1914" xr:uid="{00000000-0005-0000-0000-00001D200000}"/>
    <cellStyle name="Normal 24 6 2 2" xfId="5984" xr:uid="{00000000-0005-0000-0000-00001E200000}"/>
    <cellStyle name="Normal 24 6 3" xfId="5985" xr:uid="{00000000-0005-0000-0000-00001F200000}"/>
    <cellStyle name="Normal 24 6_Sheet1" xfId="5986" xr:uid="{00000000-0005-0000-0000-000020200000}"/>
    <cellStyle name="Normal 24 7" xfId="1915" xr:uid="{00000000-0005-0000-0000-000021200000}"/>
    <cellStyle name="Normal 24 7 2" xfId="1916" xr:uid="{00000000-0005-0000-0000-000022200000}"/>
    <cellStyle name="Normal 24 7 2 2" xfId="5987" xr:uid="{00000000-0005-0000-0000-000023200000}"/>
    <cellStyle name="Normal 24 7 3" xfId="5988" xr:uid="{00000000-0005-0000-0000-000024200000}"/>
    <cellStyle name="Normal 24 7_Sheet1" xfId="5989" xr:uid="{00000000-0005-0000-0000-000025200000}"/>
    <cellStyle name="Normal 24 8" xfId="1917" xr:uid="{00000000-0005-0000-0000-000026200000}"/>
    <cellStyle name="Normal 24 8 2" xfId="5990" xr:uid="{00000000-0005-0000-0000-000027200000}"/>
    <cellStyle name="Normal 24 9" xfId="3152" xr:uid="{00000000-0005-0000-0000-000028200000}"/>
    <cellStyle name="Normal 24_Data Input" xfId="4399" xr:uid="{00000000-0005-0000-0000-000029200000}"/>
    <cellStyle name="Normal 25" xfId="1918" xr:uid="{00000000-0005-0000-0000-00002A200000}"/>
    <cellStyle name="Normal 25 2" xfId="1919" xr:uid="{00000000-0005-0000-0000-00002B200000}"/>
    <cellStyle name="Normal 25 2 2" xfId="1920" xr:uid="{00000000-0005-0000-0000-00002C200000}"/>
    <cellStyle name="Normal 25 2 2 2" xfId="5991" xr:uid="{00000000-0005-0000-0000-00002D200000}"/>
    <cellStyle name="Normal 25 2 3" xfId="5992" xr:uid="{00000000-0005-0000-0000-00002E200000}"/>
    <cellStyle name="Normal 25 2_Sheet1" xfId="5993" xr:uid="{00000000-0005-0000-0000-00002F200000}"/>
    <cellStyle name="Normal 25 3" xfId="1921" xr:uid="{00000000-0005-0000-0000-000030200000}"/>
    <cellStyle name="Normal 25 3 2" xfId="1922" xr:uid="{00000000-0005-0000-0000-000031200000}"/>
    <cellStyle name="Normal 25 3 2 2" xfId="5994" xr:uid="{00000000-0005-0000-0000-000032200000}"/>
    <cellStyle name="Normal 25 3 3" xfId="5995" xr:uid="{00000000-0005-0000-0000-000033200000}"/>
    <cellStyle name="Normal 25 3_Sheet1" xfId="5996" xr:uid="{00000000-0005-0000-0000-000034200000}"/>
    <cellStyle name="Normal 25 4" xfId="1923" xr:uid="{00000000-0005-0000-0000-000035200000}"/>
    <cellStyle name="Normal 25 4 2" xfId="1924" xr:uid="{00000000-0005-0000-0000-000036200000}"/>
    <cellStyle name="Normal 25 4 2 2" xfId="5997" xr:uid="{00000000-0005-0000-0000-000037200000}"/>
    <cellStyle name="Normal 25 4 3" xfId="5998" xr:uid="{00000000-0005-0000-0000-000038200000}"/>
    <cellStyle name="Normal 25 4_Sheet1" xfId="5999" xr:uid="{00000000-0005-0000-0000-000039200000}"/>
    <cellStyle name="Normal 25 5" xfId="1925" xr:uid="{00000000-0005-0000-0000-00003A200000}"/>
    <cellStyle name="Normal 25 5 2" xfId="1926" xr:uid="{00000000-0005-0000-0000-00003B200000}"/>
    <cellStyle name="Normal 25 5 2 2" xfId="6000" xr:uid="{00000000-0005-0000-0000-00003C200000}"/>
    <cellStyle name="Normal 25 5 3" xfId="6001" xr:uid="{00000000-0005-0000-0000-00003D200000}"/>
    <cellStyle name="Normal 25 5_Sheet1" xfId="6002" xr:uid="{00000000-0005-0000-0000-00003E200000}"/>
    <cellStyle name="Normal 25 6" xfId="1927" xr:uid="{00000000-0005-0000-0000-00003F200000}"/>
    <cellStyle name="Normal 25 6 2" xfId="1928" xr:uid="{00000000-0005-0000-0000-000040200000}"/>
    <cellStyle name="Normal 25 6 2 2" xfId="6003" xr:uid="{00000000-0005-0000-0000-000041200000}"/>
    <cellStyle name="Normal 25 6 3" xfId="6004" xr:uid="{00000000-0005-0000-0000-000042200000}"/>
    <cellStyle name="Normal 25 6_Sheet1" xfId="6005" xr:uid="{00000000-0005-0000-0000-000043200000}"/>
    <cellStyle name="Normal 25 7" xfId="1929" xr:uid="{00000000-0005-0000-0000-000044200000}"/>
    <cellStyle name="Normal 25 7 2" xfId="1930" xr:uid="{00000000-0005-0000-0000-000045200000}"/>
    <cellStyle name="Normal 25 7 2 2" xfId="6006" xr:uid="{00000000-0005-0000-0000-000046200000}"/>
    <cellStyle name="Normal 25 7 3" xfId="6007" xr:uid="{00000000-0005-0000-0000-000047200000}"/>
    <cellStyle name="Normal 25 7_Sheet1" xfId="6008" xr:uid="{00000000-0005-0000-0000-000048200000}"/>
    <cellStyle name="Normal 25 8" xfId="1931" xr:uid="{00000000-0005-0000-0000-000049200000}"/>
    <cellStyle name="Normal 25 8 2" xfId="6009" xr:uid="{00000000-0005-0000-0000-00004A200000}"/>
    <cellStyle name="Normal 25 9" xfId="3156" xr:uid="{00000000-0005-0000-0000-00004B200000}"/>
    <cellStyle name="Normal 25_Data Input" xfId="4401" xr:uid="{00000000-0005-0000-0000-00004C200000}"/>
    <cellStyle name="Normal 26" xfId="1932" xr:uid="{00000000-0005-0000-0000-00004D200000}"/>
    <cellStyle name="Normal 26 10" xfId="1933" xr:uid="{00000000-0005-0000-0000-00004E200000}"/>
    <cellStyle name="Normal 26 10 2" xfId="1934" xr:uid="{00000000-0005-0000-0000-00004F200000}"/>
    <cellStyle name="Normal 26 10_NEPOOL Off Peak" xfId="5057" xr:uid="{00000000-0005-0000-0000-000050200000}"/>
    <cellStyle name="Normal 26 11" xfId="1935" xr:uid="{00000000-0005-0000-0000-000051200000}"/>
    <cellStyle name="Normal 26 11 2" xfId="1936" xr:uid="{00000000-0005-0000-0000-000052200000}"/>
    <cellStyle name="Normal 26 11_NEPOOL Off Peak" xfId="5058" xr:uid="{00000000-0005-0000-0000-000053200000}"/>
    <cellStyle name="Normal 26 12" xfId="1937" xr:uid="{00000000-0005-0000-0000-000054200000}"/>
    <cellStyle name="Normal 26 12 2" xfId="1938" xr:uid="{00000000-0005-0000-0000-000055200000}"/>
    <cellStyle name="Normal 26 12_NEPOOL Off Peak" xfId="5059" xr:uid="{00000000-0005-0000-0000-000056200000}"/>
    <cellStyle name="Normal 26 13" xfId="1939" xr:uid="{00000000-0005-0000-0000-000057200000}"/>
    <cellStyle name="Normal 26 13 2" xfId="1940" xr:uid="{00000000-0005-0000-0000-000058200000}"/>
    <cellStyle name="Normal 26 13_NEPOOL Off Peak" xfId="5060" xr:uid="{00000000-0005-0000-0000-000059200000}"/>
    <cellStyle name="Normal 26 14" xfId="1941" xr:uid="{00000000-0005-0000-0000-00005A200000}"/>
    <cellStyle name="Normal 26 14 2" xfId="1942" xr:uid="{00000000-0005-0000-0000-00005B200000}"/>
    <cellStyle name="Normal 26 14_NEPOOL Off Peak" xfId="5061" xr:uid="{00000000-0005-0000-0000-00005C200000}"/>
    <cellStyle name="Normal 26 15" xfId="1943" xr:uid="{00000000-0005-0000-0000-00005D200000}"/>
    <cellStyle name="Normal 26 15 2" xfId="1944" xr:uid="{00000000-0005-0000-0000-00005E200000}"/>
    <cellStyle name="Normal 26 15_NEPOOL Off Peak" xfId="5062" xr:uid="{00000000-0005-0000-0000-00005F200000}"/>
    <cellStyle name="Normal 26 16" xfId="1945" xr:uid="{00000000-0005-0000-0000-000060200000}"/>
    <cellStyle name="Normal 26 16 2" xfId="1946" xr:uid="{00000000-0005-0000-0000-000061200000}"/>
    <cellStyle name="Normal 26 16_NEPOOL Off Peak" xfId="5063" xr:uid="{00000000-0005-0000-0000-000062200000}"/>
    <cellStyle name="Normal 26 17" xfId="1947" xr:uid="{00000000-0005-0000-0000-000063200000}"/>
    <cellStyle name="Normal 26 17 2" xfId="1948" xr:uid="{00000000-0005-0000-0000-000064200000}"/>
    <cellStyle name="Normal 26 17_NEPOOL Off Peak" xfId="5064" xr:uid="{00000000-0005-0000-0000-000065200000}"/>
    <cellStyle name="Normal 26 18" xfId="1949" xr:uid="{00000000-0005-0000-0000-000066200000}"/>
    <cellStyle name="Normal 26 18 2" xfId="1950" xr:uid="{00000000-0005-0000-0000-000067200000}"/>
    <cellStyle name="Normal 26 18_NEPOOL Off Peak" xfId="5065" xr:uid="{00000000-0005-0000-0000-000068200000}"/>
    <cellStyle name="Normal 26 19" xfId="1951" xr:uid="{00000000-0005-0000-0000-000069200000}"/>
    <cellStyle name="Normal 26 19 2" xfId="1952" xr:uid="{00000000-0005-0000-0000-00006A200000}"/>
    <cellStyle name="Normal 26 19_NEPOOL Off Peak" xfId="5066" xr:uid="{00000000-0005-0000-0000-00006B200000}"/>
    <cellStyle name="Normal 26 2" xfId="1953" xr:uid="{00000000-0005-0000-0000-00006C200000}"/>
    <cellStyle name="Normal 26 2 10" xfId="1954" xr:uid="{00000000-0005-0000-0000-00006D200000}"/>
    <cellStyle name="Normal 26 2 10 2" xfId="1955" xr:uid="{00000000-0005-0000-0000-00006E200000}"/>
    <cellStyle name="Normal 26 2 10_NEPOOL Off Peak" xfId="5067" xr:uid="{00000000-0005-0000-0000-00006F200000}"/>
    <cellStyle name="Normal 26 2 11" xfId="1956" xr:uid="{00000000-0005-0000-0000-000070200000}"/>
    <cellStyle name="Normal 26 2 11 2" xfId="1957" xr:uid="{00000000-0005-0000-0000-000071200000}"/>
    <cellStyle name="Normal 26 2 11_NEPOOL Off Peak" xfId="5068" xr:uid="{00000000-0005-0000-0000-000072200000}"/>
    <cellStyle name="Normal 26 2 12" xfId="1958" xr:uid="{00000000-0005-0000-0000-000073200000}"/>
    <cellStyle name="Normal 26 2 12 2" xfId="1959" xr:uid="{00000000-0005-0000-0000-000074200000}"/>
    <cellStyle name="Normal 26 2 12_NEPOOL Off Peak" xfId="5069" xr:uid="{00000000-0005-0000-0000-000075200000}"/>
    <cellStyle name="Normal 26 2 13" xfId="1960" xr:uid="{00000000-0005-0000-0000-000076200000}"/>
    <cellStyle name="Normal 26 2 13 2" xfId="1961" xr:uid="{00000000-0005-0000-0000-000077200000}"/>
    <cellStyle name="Normal 26 2 13_NEPOOL Off Peak" xfId="5070" xr:uid="{00000000-0005-0000-0000-000078200000}"/>
    <cellStyle name="Normal 26 2 14" xfId="1962" xr:uid="{00000000-0005-0000-0000-000079200000}"/>
    <cellStyle name="Normal 26 2 14 2" xfId="1963" xr:uid="{00000000-0005-0000-0000-00007A200000}"/>
    <cellStyle name="Normal 26 2 14_NEPOOL Off Peak" xfId="5071" xr:uid="{00000000-0005-0000-0000-00007B200000}"/>
    <cellStyle name="Normal 26 2 15" xfId="1964" xr:uid="{00000000-0005-0000-0000-00007C200000}"/>
    <cellStyle name="Normal 26 2 15 2" xfId="1965" xr:uid="{00000000-0005-0000-0000-00007D200000}"/>
    <cellStyle name="Normal 26 2 15_NEPOOL Off Peak" xfId="5072" xr:uid="{00000000-0005-0000-0000-00007E200000}"/>
    <cellStyle name="Normal 26 2 16" xfId="1966" xr:uid="{00000000-0005-0000-0000-00007F200000}"/>
    <cellStyle name="Normal 26 2 16 2" xfId="1967" xr:uid="{00000000-0005-0000-0000-000080200000}"/>
    <cellStyle name="Normal 26 2 16_NEPOOL Off Peak" xfId="5073" xr:uid="{00000000-0005-0000-0000-000081200000}"/>
    <cellStyle name="Normal 26 2 17" xfId="1968" xr:uid="{00000000-0005-0000-0000-000082200000}"/>
    <cellStyle name="Normal 26 2 17 2" xfId="1969" xr:uid="{00000000-0005-0000-0000-000083200000}"/>
    <cellStyle name="Normal 26 2 17_NEPOOL Off Peak" xfId="5074" xr:uid="{00000000-0005-0000-0000-000084200000}"/>
    <cellStyle name="Normal 26 2 18" xfId="1970" xr:uid="{00000000-0005-0000-0000-000085200000}"/>
    <cellStyle name="Normal 26 2 18 2" xfId="1971" xr:uid="{00000000-0005-0000-0000-000086200000}"/>
    <cellStyle name="Normal 26 2 18_NEPOOL Off Peak" xfId="5075" xr:uid="{00000000-0005-0000-0000-000087200000}"/>
    <cellStyle name="Normal 26 2 19" xfId="1972" xr:uid="{00000000-0005-0000-0000-000088200000}"/>
    <cellStyle name="Normal 26 2 19 2" xfId="1973" xr:uid="{00000000-0005-0000-0000-000089200000}"/>
    <cellStyle name="Normal 26 2 19_NEPOOL Off Peak" xfId="5076" xr:uid="{00000000-0005-0000-0000-00008A200000}"/>
    <cellStyle name="Normal 26 2 2" xfId="1974" xr:uid="{00000000-0005-0000-0000-00008B200000}"/>
    <cellStyle name="Normal 26 2 2 2" xfId="1975" xr:uid="{00000000-0005-0000-0000-00008C200000}"/>
    <cellStyle name="Normal 26 2 2_NEPOOL Off Peak" xfId="5077" xr:uid="{00000000-0005-0000-0000-00008D200000}"/>
    <cellStyle name="Normal 26 2 20" xfId="1976" xr:uid="{00000000-0005-0000-0000-00008E200000}"/>
    <cellStyle name="Normal 26 2 20 2" xfId="1977" xr:uid="{00000000-0005-0000-0000-00008F200000}"/>
    <cellStyle name="Normal 26 2 20_NEPOOL Off Peak" xfId="5078" xr:uid="{00000000-0005-0000-0000-000090200000}"/>
    <cellStyle name="Normal 26 2 21" xfId="1978" xr:uid="{00000000-0005-0000-0000-000091200000}"/>
    <cellStyle name="Normal 26 2 21 2" xfId="1979" xr:uid="{00000000-0005-0000-0000-000092200000}"/>
    <cellStyle name="Normal 26 2 21_NEPOOL Off Peak" xfId="5079" xr:uid="{00000000-0005-0000-0000-000093200000}"/>
    <cellStyle name="Normal 26 2 22" xfId="1980" xr:uid="{00000000-0005-0000-0000-000094200000}"/>
    <cellStyle name="Normal 26 2 22 2" xfId="1981" xr:uid="{00000000-0005-0000-0000-000095200000}"/>
    <cellStyle name="Normal 26 2 22_NEPOOL Off Peak" xfId="5080" xr:uid="{00000000-0005-0000-0000-000096200000}"/>
    <cellStyle name="Normal 26 2 23" xfId="1982" xr:uid="{00000000-0005-0000-0000-000097200000}"/>
    <cellStyle name="Normal 26 2 23 2" xfId="1983" xr:uid="{00000000-0005-0000-0000-000098200000}"/>
    <cellStyle name="Normal 26 2 23_NEPOOL Off Peak" xfId="5081" xr:uid="{00000000-0005-0000-0000-000099200000}"/>
    <cellStyle name="Normal 26 2 24" xfId="1984" xr:uid="{00000000-0005-0000-0000-00009A200000}"/>
    <cellStyle name="Normal 26 2 24 2" xfId="1985" xr:uid="{00000000-0005-0000-0000-00009B200000}"/>
    <cellStyle name="Normal 26 2 24_NEPOOL Off Peak" xfId="5082" xr:uid="{00000000-0005-0000-0000-00009C200000}"/>
    <cellStyle name="Normal 26 2 25" xfId="1986" xr:uid="{00000000-0005-0000-0000-00009D200000}"/>
    <cellStyle name="Normal 26 2 25 2" xfId="1987" xr:uid="{00000000-0005-0000-0000-00009E200000}"/>
    <cellStyle name="Normal 26 2 25_NEPOOL Off Peak" xfId="5083" xr:uid="{00000000-0005-0000-0000-00009F200000}"/>
    <cellStyle name="Normal 26 2 26" xfId="1988" xr:uid="{00000000-0005-0000-0000-0000A0200000}"/>
    <cellStyle name="Normal 26 2 26 2" xfId="1989" xr:uid="{00000000-0005-0000-0000-0000A1200000}"/>
    <cellStyle name="Normal 26 2 26_NEPOOL Off Peak" xfId="5084" xr:uid="{00000000-0005-0000-0000-0000A2200000}"/>
    <cellStyle name="Normal 26 2 27" xfId="1990" xr:uid="{00000000-0005-0000-0000-0000A3200000}"/>
    <cellStyle name="Normal 26 2 27 2" xfId="1991" xr:uid="{00000000-0005-0000-0000-0000A4200000}"/>
    <cellStyle name="Normal 26 2 27_NEPOOL Off Peak" xfId="5085" xr:uid="{00000000-0005-0000-0000-0000A5200000}"/>
    <cellStyle name="Normal 26 2 28" xfId="1992" xr:uid="{00000000-0005-0000-0000-0000A6200000}"/>
    <cellStyle name="Normal 26 2 28 2" xfId="1993" xr:uid="{00000000-0005-0000-0000-0000A7200000}"/>
    <cellStyle name="Normal 26 2 28_NEPOOL Off Peak" xfId="5086" xr:uid="{00000000-0005-0000-0000-0000A8200000}"/>
    <cellStyle name="Normal 26 2 29" xfId="1994" xr:uid="{00000000-0005-0000-0000-0000A9200000}"/>
    <cellStyle name="Normal 26 2 29 2" xfId="1995" xr:uid="{00000000-0005-0000-0000-0000AA200000}"/>
    <cellStyle name="Normal 26 2 29_NEPOOL Off Peak" xfId="5087" xr:uid="{00000000-0005-0000-0000-0000AB200000}"/>
    <cellStyle name="Normal 26 2 3" xfId="1996" xr:uid="{00000000-0005-0000-0000-0000AC200000}"/>
    <cellStyle name="Normal 26 2 3 2" xfId="1997" xr:uid="{00000000-0005-0000-0000-0000AD200000}"/>
    <cellStyle name="Normal 26 2 3_NEPOOL Off Peak" xfId="5088" xr:uid="{00000000-0005-0000-0000-0000AE200000}"/>
    <cellStyle name="Normal 26 2 30" xfId="1998" xr:uid="{00000000-0005-0000-0000-0000AF200000}"/>
    <cellStyle name="Normal 26 2 30 2" xfId="6673" xr:uid="{00000000-0005-0000-0000-0000B0200000}"/>
    <cellStyle name="Normal 26 2 30 3" xfId="6385" xr:uid="{00000000-0005-0000-0000-0000B1200000}"/>
    <cellStyle name="Normal 26 2 30 4" xfId="3160" xr:uid="{00000000-0005-0000-0000-0000B2200000}"/>
    <cellStyle name="Normal 26 2 30_Output(m)" xfId="6010" xr:uid="{00000000-0005-0000-0000-0000B3200000}"/>
    <cellStyle name="Normal 26 2 31" xfId="1999" xr:uid="{00000000-0005-0000-0000-0000B4200000}"/>
    <cellStyle name="Normal 26 2 31 2" xfId="6012" xr:uid="{00000000-0005-0000-0000-0000B5200000}"/>
    <cellStyle name="Normal 26 2 31 3" xfId="6674" xr:uid="{00000000-0005-0000-0000-0000B6200000}"/>
    <cellStyle name="Normal 26 2 31 4" xfId="3161" xr:uid="{00000000-0005-0000-0000-0000B7200000}"/>
    <cellStyle name="Normal 26 2 31_Output(m)" xfId="6011" xr:uid="{00000000-0005-0000-0000-0000B8200000}"/>
    <cellStyle name="Normal 26 2 32" xfId="3159" xr:uid="{00000000-0005-0000-0000-0000B9200000}"/>
    <cellStyle name="Normal 26 2 33" xfId="3037" xr:uid="{00000000-0005-0000-0000-0000BA200000}"/>
    <cellStyle name="Normal 26 2 34" xfId="3145" xr:uid="{00000000-0005-0000-0000-0000BB200000}"/>
    <cellStyle name="Normal 26 2 35" xfId="3042" xr:uid="{00000000-0005-0000-0000-0000BC200000}"/>
    <cellStyle name="Normal 26 2 36" xfId="3146" xr:uid="{00000000-0005-0000-0000-0000BD200000}"/>
    <cellStyle name="Normal 26 2 37" xfId="3041" xr:uid="{00000000-0005-0000-0000-0000BE200000}"/>
    <cellStyle name="Normal 26 2 38" xfId="3147" xr:uid="{00000000-0005-0000-0000-0000BF200000}"/>
    <cellStyle name="Normal 26 2 39" xfId="3040" xr:uid="{00000000-0005-0000-0000-0000C0200000}"/>
    <cellStyle name="Normal 26 2 4" xfId="2000" xr:uid="{00000000-0005-0000-0000-0000C1200000}"/>
    <cellStyle name="Normal 26 2 4 2" xfId="2001" xr:uid="{00000000-0005-0000-0000-0000C2200000}"/>
    <cellStyle name="Normal 26 2 4_NEPOOL Off Peak" xfId="5089" xr:uid="{00000000-0005-0000-0000-0000C3200000}"/>
    <cellStyle name="Normal 26 2 40" xfId="8297" xr:uid="{00000000-0005-0000-0000-0000C4200000}"/>
    <cellStyle name="Normal 26 2 41" xfId="8294" xr:uid="{00000000-0005-0000-0000-0000C5200000}"/>
    <cellStyle name="Normal 26 2 42" xfId="8737" xr:uid="{00000000-0005-0000-0000-0000C6200000}"/>
    <cellStyle name="Normal 26 2 43" xfId="10692" xr:uid="{00000000-0005-0000-0000-0000C7200000}"/>
    <cellStyle name="Normal 26 2 44" xfId="10691" xr:uid="{00000000-0005-0000-0000-0000C8200000}"/>
    <cellStyle name="Normal 26 2 45" xfId="10727" xr:uid="{00000000-0005-0000-0000-0000C9200000}"/>
    <cellStyle name="Normal 26 2 46" xfId="10680" xr:uid="{00000000-0005-0000-0000-0000CA200000}"/>
    <cellStyle name="Normal 26 2 5" xfId="2002" xr:uid="{00000000-0005-0000-0000-0000CB200000}"/>
    <cellStyle name="Normal 26 2 5 2" xfId="2003" xr:uid="{00000000-0005-0000-0000-0000CC200000}"/>
    <cellStyle name="Normal 26 2 5_NEPOOL Off Peak" xfId="5090" xr:uid="{00000000-0005-0000-0000-0000CD200000}"/>
    <cellStyle name="Normal 26 2 6" xfId="2004" xr:uid="{00000000-0005-0000-0000-0000CE200000}"/>
    <cellStyle name="Normal 26 2 6 2" xfId="2005" xr:uid="{00000000-0005-0000-0000-0000CF200000}"/>
    <cellStyle name="Normal 26 2 6_NEPOOL Off Peak" xfId="5091" xr:uid="{00000000-0005-0000-0000-0000D0200000}"/>
    <cellStyle name="Normal 26 2 7" xfId="2006" xr:uid="{00000000-0005-0000-0000-0000D1200000}"/>
    <cellStyle name="Normal 26 2 7 2" xfId="2007" xr:uid="{00000000-0005-0000-0000-0000D2200000}"/>
    <cellStyle name="Normal 26 2 7_NEPOOL Off Peak" xfId="5092" xr:uid="{00000000-0005-0000-0000-0000D3200000}"/>
    <cellStyle name="Normal 26 2 8" xfId="2008" xr:uid="{00000000-0005-0000-0000-0000D4200000}"/>
    <cellStyle name="Normal 26 2 8 2" xfId="2009" xr:uid="{00000000-0005-0000-0000-0000D5200000}"/>
    <cellStyle name="Normal 26 2 8_NEPOOL Off Peak" xfId="5093" xr:uid="{00000000-0005-0000-0000-0000D6200000}"/>
    <cellStyle name="Normal 26 2 9" xfId="2010" xr:uid="{00000000-0005-0000-0000-0000D7200000}"/>
    <cellStyle name="Normal 26 2 9 2" xfId="2011" xr:uid="{00000000-0005-0000-0000-0000D8200000}"/>
    <cellStyle name="Normal 26 2 9_NEPOOL Off Peak" xfId="5094" xr:uid="{00000000-0005-0000-0000-0000D9200000}"/>
    <cellStyle name="Normal 26 2_Average Energy Prices" xfId="4273" xr:uid="{00000000-0005-0000-0000-0000DA200000}"/>
    <cellStyle name="Normal 26 20" xfId="2012" xr:uid="{00000000-0005-0000-0000-0000DB200000}"/>
    <cellStyle name="Normal 26 20 2" xfId="2013" xr:uid="{00000000-0005-0000-0000-0000DC200000}"/>
    <cellStyle name="Normal 26 20_NEPOOL Off Peak" xfId="5095" xr:uid="{00000000-0005-0000-0000-0000DD200000}"/>
    <cellStyle name="Normal 26 21" xfId="2014" xr:uid="{00000000-0005-0000-0000-0000DE200000}"/>
    <cellStyle name="Normal 26 21 2" xfId="2015" xr:uid="{00000000-0005-0000-0000-0000DF200000}"/>
    <cellStyle name="Normal 26 21_NEPOOL Off Peak" xfId="5096" xr:uid="{00000000-0005-0000-0000-0000E0200000}"/>
    <cellStyle name="Normal 26 22" xfId="2016" xr:uid="{00000000-0005-0000-0000-0000E1200000}"/>
    <cellStyle name="Normal 26 22 2" xfId="2017" xr:uid="{00000000-0005-0000-0000-0000E2200000}"/>
    <cellStyle name="Normal 26 22_NEPOOL Off Peak" xfId="5097" xr:uid="{00000000-0005-0000-0000-0000E3200000}"/>
    <cellStyle name="Normal 26 23" xfId="2018" xr:uid="{00000000-0005-0000-0000-0000E4200000}"/>
    <cellStyle name="Normal 26 23 2" xfId="2019" xr:uid="{00000000-0005-0000-0000-0000E5200000}"/>
    <cellStyle name="Normal 26 23_NEPOOL Off Peak" xfId="5098" xr:uid="{00000000-0005-0000-0000-0000E6200000}"/>
    <cellStyle name="Normal 26 24" xfId="2020" xr:uid="{00000000-0005-0000-0000-0000E7200000}"/>
    <cellStyle name="Normal 26 24 2" xfId="2021" xr:uid="{00000000-0005-0000-0000-0000E8200000}"/>
    <cellStyle name="Normal 26 24_NEPOOL Off Peak" xfId="5099" xr:uid="{00000000-0005-0000-0000-0000E9200000}"/>
    <cellStyle name="Normal 26 25" xfId="2022" xr:uid="{00000000-0005-0000-0000-0000EA200000}"/>
    <cellStyle name="Normal 26 25 2" xfId="2023" xr:uid="{00000000-0005-0000-0000-0000EB200000}"/>
    <cellStyle name="Normal 26 25_NEPOOL Off Peak" xfId="5100" xr:uid="{00000000-0005-0000-0000-0000EC200000}"/>
    <cellStyle name="Normal 26 26" xfId="2024" xr:uid="{00000000-0005-0000-0000-0000ED200000}"/>
    <cellStyle name="Normal 26 26 2" xfId="2025" xr:uid="{00000000-0005-0000-0000-0000EE200000}"/>
    <cellStyle name="Normal 26 26_NEPOOL Off Peak" xfId="5101" xr:uid="{00000000-0005-0000-0000-0000EF200000}"/>
    <cellStyle name="Normal 26 27" xfId="2026" xr:uid="{00000000-0005-0000-0000-0000F0200000}"/>
    <cellStyle name="Normal 26 27 2" xfId="2027" xr:uid="{00000000-0005-0000-0000-0000F1200000}"/>
    <cellStyle name="Normal 26 27_NEPOOL Off Peak" xfId="5102" xr:uid="{00000000-0005-0000-0000-0000F2200000}"/>
    <cellStyle name="Normal 26 28" xfId="2028" xr:uid="{00000000-0005-0000-0000-0000F3200000}"/>
    <cellStyle name="Normal 26 28 2" xfId="2029" xr:uid="{00000000-0005-0000-0000-0000F4200000}"/>
    <cellStyle name="Normal 26 28_NEPOOL Off Peak" xfId="5103" xr:uid="{00000000-0005-0000-0000-0000F5200000}"/>
    <cellStyle name="Normal 26 29" xfId="2030" xr:uid="{00000000-0005-0000-0000-0000F6200000}"/>
    <cellStyle name="Normal 26 29 2" xfId="2031" xr:uid="{00000000-0005-0000-0000-0000F7200000}"/>
    <cellStyle name="Normal 26 29_NEPOOL Off Peak" xfId="5104" xr:uid="{00000000-0005-0000-0000-0000F8200000}"/>
    <cellStyle name="Normal 26 3" xfId="2032" xr:uid="{00000000-0005-0000-0000-0000F9200000}"/>
    <cellStyle name="Normal 26 3 2" xfId="2033" xr:uid="{00000000-0005-0000-0000-0000FA200000}"/>
    <cellStyle name="Normal 26 3 2 2" xfId="6013" xr:uid="{00000000-0005-0000-0000-0000FB200000}"/>
    <cellStyle name="Normal 26 3 3" xfId="6014" xr:uid="{00000000-0005-0000-0000-0000FC200000}"/>
    <cellStyle name="Normal 26 3_Sheet1" xfId="6015" xr:uid="{00000000-0005-0000-0000-0000FD200000}"/>
    <cellStyle name="Normal 26 30" xfId="2034" xr:uid="{00000000-0005-0000-0000-0000FE200000}"/>
    <cellStyle name="Normal 26 30 2" xfId="2035" xr:uid="{00000000-0005-0000-0000-0000FF200000}"/>
    <cellStyle name="Normal 26 30_NEPOOL Off Peak" xfId="5105" xr:uid="{00000000-0005-0000-0000-000000210000}"/>
    <cellStyle name="Normal 26 31" xfId="2036" xr:uid="{00000000-0005-0000-0000-000001210000}"/>
    <cellStyle name="Normal 26 31 2" xfId="2037" xr:uid="{00000000-0005-0000-0000-000002210000}"/>
    <cellStyle name="Normal 26 31_NEPOOL Off Peak" xfId="5106" xr:uid="{00000000-0005-0000-0000-000003210000}"/>
    <cellStyle name="Normal 26 32" xfId="2038" xr:uid="{00000000-0005-0000-0000-000004210000}"/>
    <cellStyle name="Normal 26 32 2" xfId="2039" xr:uid="{00000000-0005-0000-0000-000005210000}"/>
    <cellStyle name="Normal 26 32_NEPOOL Off Peak" xfId="5107" xr:uid="{00000000-0005-0000-0000-000006210000}"/>
    <cellStyle name="Normal 26 33" xfId="2040" xr:uid="{00000000-0005-0000-0000-000007210000}"/>
    <cellStyle name="Normal 26 33 2" xfId="2041" xr:uid="{00000000-0005-0000-0000-000008210000}"/>
    <cellStyle name="Normal 26 33_NEPOOL Off Peak" xfId="5108" xr:uid="{00000000-0005-0000-0000-000009210000}"/>
    <cellStyle name="Normal 26 34" xfId="2042" xr:uid="{00000000-0005-0000-0000-00000A210000}"/>
    <cellStyle name="Normal 26 34 2" xfId="2043" xr:uid="{00000000-0005-0000-0000-00000B210000}"/>
    <cellStyle name="Normal 26 34_NEPOOL Off Peak" xfId="5109" xr:uid="{00000000-0005-0000-0000-00000C210000}"/>
    <cellStyle name="Normal 26 35" xfId="2044" xr:uid="{00000000-0005-0000-0000-00000D210000}"/>
    <cellStyle name="Normal 26 35 2" xfId="2045" xr:uid="{00000000-0005-0000-0000-00000E210000}"/>
    <cellStyle name="Normal 26 35_NEPOOL Off Peak" xfId="5110" xr:uid="{00000000-0005-0000-0000-00000F210000}"/>
    <cellStyle name="Normal 26 36" xfId="3162" xr:uid="{00000000-0005-0000-0000-000010210000}"/>
    <cellStyle name="Normal 26 37" xfId="3158" xr:uid="{00000000-0005-0000-0000-000011210000}"/>
    <cellStyle name="Normal 26 4" xfId="2046" xr:uid="{00000000-0005-0000-0000-000012210000}"/>
    <cellStyle name="Normal 26 4 2" xfId="2047" xr:uid="{00000000-0005-0000-0000-000013210000}"/>
    <cellStyle name="Normal 26 4 2 2" xfId="6016" xr:uid="{00000000-0005-0000-0000-000014210000}"/>
    <cellStyle name="Normal 26 4 3" xfId="6017" xr:uid="{00000000-0005-0000-0000-000015210000}"/>
    <cellStyle name="Normal 26 4_Sheet1" xfId="6018" xr:uid="{00000000-0005-0000-0000-000016210000}"/>
    <cellStyle name="Normal 26 5" xfId="2048" xr:uid="{00000000-0005-0000-0000-000017210000}"/>
    <cellStyle name="Normal 26 5 2" xfId="2049" xr:uid="{00000000-0005-0000-0000-000018210000}"/>
    <cellStyle name="Normal 26 5 2 2" xfId="6019" xr:uid="{00000000-0005-0000-0000-000019210000}"/>
    <cellStyle name="Normal 26 5 3" xfId="6020" xr:uid="{00000000-0005-0000-0000-00001A210000}"/>
    <cellStyle name="Normal 26 5_Sheet1" xfId="6021" xr:uid="{00000000-0005-0000-0000-00001B210000}"/>
    <cellStyle name="Normal 26 6" xfId="2050" xr:uid="{00000000-0005-0000-0000-00001C210000}"/>
    <cellStyle name="Normal 26 6 2" xfId="2051" xr:uid="{00000000-0005-0000-0000-00001D210000}"/>
    <cellStyle name="Normal 26 6 2 2" xfId="6022" xr:uid="{00000000-0005-0000-0000-00001E210000}"/>
    <cellStyle name="Normal 26 6 3" xfId="6023" xr:uid="{00000000-0005-0000-0000-00001F210000}"/>
    <cellStyle name="Normal 26 6_Sheet1" xfId="6024" xr:uid="{00000000-0005-0000-0000-000020210000}"/>
    <cellStyle name="Normal 26 7" xfId="2052" xr:uid="{00000000-0005-0000-0000-000021210000}"/>
    <cellStyle name="Normal 26 7 2" xfId="2053" xr:uid="{00000000-0005-0000-0000-000022210000}"/>
    <cellStyle name="Normal 26 7 2 2" xfId="6025" xr:uid="{00000000-0005-0000-0000-000023210000}"/>
    <cellStyle name="Normal 26 7 3" xfId="6026" xr:uid="{00000000-0005-0000-0000-000024210000}"/>
    <cellStyle name="Normal 26 7_Sheet1" xfId="6027" xr:uid="{00000000-0005-0000-0000-000025210000}"/>
    <cellStyle name="Normal 26 8" xfId="2054" xr:uid="{00000000-0005-0000-0000-000026210000}"/>
    <cellStyle name="Normal 26 8 2" xfId="2055" xr:uid="{00000000-0005-0000-0000-000027210000}"/>
    <cellStyle name="Normal 26 8_NEPOOL Off Peak" xfId="5111" xr:uid="{00000000-0005-0000-0000-000028210000}"/>
    <cellStyle name="Normal 26 9" xfId="2056" xr:uid="{00000000-0005-0000-0000-000029210000}"/>
    <cellStyle name="Normal 26 9 2" xfId="2057" xr:uid="{00000000-0005-0000-0000-00002A210000}"/>
    <cellStyle name="Normal 26 9_NEPOOL Off Peak" xfId="5112" xr:uid="{00000000-0005-0000-0000-00002B210000}"/>
    <cellStyle name="Normal 26_Compara" xfId="2058" xr:uid="{00000000-0005-0000-0000-00002C210000}"/>
    <cellStyle name="Normal 27" xfId="2059" xr:uid="{00000000-0005-0000-0000-00002D210000}"/>
    <cellStyle name="Normal 27 2" xfId="2060" xr:uid="{00000000-0005-0000-0000-00002E210000}"/>
    <cellStyle name="Normal 27 2 2" xfId="2061" xr:uid="{00000000-0005-0000-0000-00002F210000}"/>
    <cellStyle name="Normal 27 2 2 2" xfId="6028" xr:uid="{00000000-0005-0000-0000-000030210000}"/>
    <cellStyle name="Normal 27 2 3" xfId="2062" xr:uid="{00000000-0005-0000-0000-000031210000}"/>
    <cellStyle name="Normal 27 2 4" xfId="3164" xr:uid="{00000000-0005-0000-0000-000032210000}"/>
    <cellStyle name="Normal 27 2_Fuel Cost" xfId="3801" xr:uid="{00000000-0005-0000-0000-000033210000}"/>
    <cellStyle name="Normal 27 3" xfId="2063" xr:uid="{00000000-0005-0000-0000-000034210000}"/>
    <cellStyle name="Normal 27 3 2" xfId="2064" xr:uid="{00000000-0005-0000-0000-000035210000}"/>
    <cellStyle name="Normal 27 3 3" xfId="6675" xr:uid="{00000000-0005-0000-0000-000036210000}"/>
    <cellStyle name="Normal 27 3_Output(m)" xfId="6029" xr:uid="{00000000-0005-0000-0000-000037210000}"/>
    <cellStyle name="Normal 27 4" xfId="3163" xr:uid="{00000000-0005-0000-0000-000038210000}"/>
    <cellStyle name="Normal 27 5" xfId="4116" xr:uid="{00000000-0005-0000-0000-000039210000}"/>
    <cellStyle name="Normal 27 6" xfId="4064" xr:uid="{00000000-0005-0000-0000-00003A210000}"/>
    <cellStyle name="Normal 27 7" xfId="4110" xr:uid="{00000000-0005-0000-0000-00003B210000}"/>
    <cellStyle name="Normal 27 8" xfId="4070" xr:uid="{00000000-0005-0000-0000-00003C210000}"/>
    <cellStyle name="Normal 27_Fuel Cost" xfId="3802" xr:uid="{00000000-0005-0000-0000-00003D210000}"/>
    <cellStyle name="Normal 28" xfId="2065" xr:uid="{00000000-0005-0000-0000-00003E210000}"/>
    <cellStyle name="Normal 28 2" xfId="2066" xr:uid="{00000000-0005-0000-0000-00003F210000}"/>
    <cellStyle name="Normal 28 2 2" xfId="2067" xr:uid="{00000000-0005-0000-0000-000040210000}"/>
    <cellStyle name="Normal 28 2_NLH #6 Oil" xfId="6030" xr:uid="{00000000-0005-0000-0000-000041210000}"/>
    <cellStyle name="Normal 28 3" xfId="2068" xr:uid="{00000000-0005-0000-0000-000042210000}"/>
    <cellStyle name="Normal 28 4" xfId="2069" xr:uid="{00000000-0005-0000-0000-000043210000}"/>
    <cellStyle name="Normal 28 4 2" xfId="2070" xr:uid="{00000000-0005-0000-0000-000044210000}"/>
    <cellStyle name="Normal 28 4 3" xfId="6676" xr:uid="{00000000-0005-0000-0000-000045210000}"/>
    <cellStyle name="Normal 28 4_Output(m)" xfId="6031" xr:uid="{00000000-0005-0000-0000-000046210000}"/>
    <cellStyle name="Normal 28 5" xfId="3165" xr:uid="{00000000-0005-0000-0000-000047210000}"/>
    <cellStyle name="Normal 28_Fuel Cost" xfId="3803" xr:uid="{00000000-0005-0000-0000-000048210000}"/>
    <cellStyle name="Normal 29" xfId="2071" xr:uid="{00000000-0005-0000-0000-000049210000}"/>
    <cellStyle name="Normal 29 2" xfId="2072" xr:uid="{00000000-0005-0000-0000-00004A210000}"/>
    <cellStyle name="Normal 29 2 2" xfId="2073" xr:uid="{00000000-0005-0000-0000-00004B210000}"/>
    <cellStyle name="Normal 29 2 2 2" xfId="2074" xr:uid="{00000000-0005-0000-0000-00004C210000}"/>
    <cellStyle name="Normal 29 2 2 3" xfId="3168" xr:uid="{00000000-0005-0000-0000-00004D210000}"/>
    <cellStyle name="Normal 29 2 2_Input" xfId="3804" xr:uid="{00000000-0005-0000-0000-00004E210000}"/>
    <cellStyle name="Normal 29 2 3" xfId="2075" xr:uid="{00000000-0005-0000-0000-00004F210000}"/>
    <cellStyle name="Normal 29 2 4" xfId="3167" xr:uid="{00000000-0005-0000-0000-000050210000}"/>
    <cellStyle name="Normal 29 2_Fuel Cost" xfId="3805" xr:uid="{00000000-0005-0000-0000-000051210000}"/>
    <cellStyle name="Normal 29 3" xfId="2076" xr:uid="{00000000-0005-0000-0000-000052210000}"/>
    <cellStyle name="Normal 29 4" xfId="2077" xr:uid="{00000000-0005-0000-0000-000053210000}"/>
    <cellStyle name="Normal 29 4 2" xfId="2078" xr:uid="{00000000-0005-0000-0000-000054210000}"/>
    <cellStyle name="Normal 29 4 3" xfId="6677" xr:uid="{00000000-0005-0000-0000-000055210000}"/>
    <cellStyle name="Normal 29 4_Output(m)" xfId="6032" xr:uid="{00000000-0005-0000-0000-000056210000}"/>
    <cellStyle name="Normal 29 5" xfId="3166" xr:uid="{00000000-0005-0000-0000-000057210000}"/>
    <cellStyle name="Normal 29 6" xfId="4117" xr:uid="{00000000-0005-0000-0000-000058210000}"/>
    <cellStyle name="Normal 29 7" xfId="4063" xr:uid="{00000000-0005-0000-0000-000059210000}"/>
    <cellStyle name="Normal 29 8" xfId="4111" xr:uid="{00000000-0005-0000-0000-00005A210000}"/>
    <cellStyle name="Normal 29 9" xfId="4069" xr:uid="{00000000-0005-0000-0000-00005B210000}"/>
    <cellStyle name="Normal 29_Fuel Cost" xfId="3806" xr:uid="{00000000-0005-0000-0000-00005C210000}"/>
    <cellStyle name="Normal 3" xfId="2079" xr:uid="{00000000-0005-0000-0000-00005D210000}"/>
    <cellStyle name="Normal 3 10" xfId="2865" xr:uid="{00000000-0005-0000-0000-00005E210000}"/>
    <cellStyle name="Normal 3 10 2" xfId="5204" xr:uid="{00000000-0005-0000-0000-00005F210000}"/>
    <cellStyle name="Normal 3 10 2 2" xfId="5315" xr:uid="{00000000-0005-0000-0000-000060210000}"/>
    <cellStyle name="Normal 3 10 2 2 2" xfId="7054" xr:uid="{00000000-0005-0000-0000-000061210000}"/>
    <cellStyle name="Normal 3 10 2 2 2 2" xfId="7766" xr:uid="{00000000-0005-0000-0000-000062210000}"/>
    <cellStyle name="Normal 3 10 2 2 2 2 2" xfId="10216" xr:uid="{00000000-0005-0000-0000-000063210000}"/>
    <cellStyle name="Normal 3 10 2 2 2 2 3" xfId="11839" xr:uid="{00000000-0005-0000-0000-000064210000}"/>
    <cellStyle name="Normal 3 10 2 2 2 3" xfId="9540" xr:uid="{00000000-0005-0000-0000-000065210000}"/>
    <cellStyle name="Normal 3 10 2 2 2 4" xfId="11212" xr:uid="{00000000-0005-0000-0000-000066210000}"/>
    <cellStyle name="Normal 3 10 2 2 3" xfId="7495" xr:uid="{00000000-0005-0000-0000-000067210000}"/>
    <cellStyle name="Normal 3 10 2 2 3 2" xfId="9945" xr:uid="{00000000-0005-0000-0000-000068210000}"/>
    <cellStyle name="Normal 3 10 2 2 3 3" xfId="11568" xr:uid="{00000000-0005-0000-0000-000069210000}"/>
    <cellStyle name="Normal 3 10 2 2 4" xfId="8885" xr:uid="{00000000-0005-0000-0000-00006A210000}"/>
    <cellStyle name="Normal 3 10 2 2 5" xfId="10893" xr:uid="{00000000-0005-0000-0000-00006B210000}"/>
    <cellStyle name="Normal 3 10 2 3" xfId="5403" xr:uid="{00000000-0005-0000-0000-00006C210000}"/>
    <cellStyle name="Normal 3 10 2 3 2" xfId="7141" xr:uid="{00000000-0005-0000-0000-00006D210000}"/>
    <cellStyle name="Normal 3 10 2 3 2 2" xfId="7853" xr:uid="{00000000-0005-0000-0000-00006E210000}"/>
    <cellStyle name="Normal 3 10 2 3 2 2 2" xfId="10303" xr:uid="{00000000-0005-0000-0000-00006F210000}"/>
    <cellStyle name="Normal 3 10 2 3 2 2 3" xfId="11926" xr:uid="{00000000-0005-0000-0000-000070210000}"/>
    <cellStyle name="Normal 3 10 2 3 2 3" xfId="9627" xr:uid="{00000000-0005-0000-0000-000071210000}"/>
    <cellStyle name="Normal 3 10 2 3 2 4" xfId="11299" xr:uid="{00000000-0005-0000-0000-000072210000}"/>
    <cellStyle name="Normal 3 10 2 3 3" xfId="7582" xr:uid="{00000000-0005-0000-0000-000073210000}"/>
    <cellStyle name="Normal 3 10 2 3 3 2" xfId="10032" xr:uid="{00000000-0005-0000-0000-000074210000}"/>
    <cellStyle name="Normal 3 10 2 3 3 3" xfId="11655" xr:uid="{00000000-0005-0000-0000-000075210000}"/>
    <cellStyle name="Normal 3 10 2 3 4" xfId="8972" xr:uid="{00000000-0005-0000-0000-000076210000}"/>
    <cellStyle name="Normal 3 10 2 3 5" xfId="10980" xr:uid="{00000000-0005-0000-0000-000077210000}"/>
    <cellStyle name="Normal 3 10 2 4" xfId="6958" xr:uid="{00000000-0005-0000-0000-000078210000}"/>
    <cellStyle name="Normal 3 10 2 4 2" xfId="7678" xr:uid="{00000000-0005-0000-0000-000079210000}"/>
    <cellStyle name="Normal 3 10 2 4 2 2" xfId="10128" xr:uid="{00000000-0005-0000-0000-00007A210000}"/>
    <cellStyle name="Normal 3 10 2 4 2 3" xfId="11751" xr:uid="{00000000-0005-0000-0000-00007B210000}"/>
    <cellStyle name="Normal 3 10 2 4 3" xfId="9446" xr:uid="{00000000-0005-0000-0000-00007C210000}"/>
    <cellStyle name="Normal 3 10 2 4 4" xfId="11124" xr:uid="{00000000-0005-0000-0000-00007D210000}"/>
    <cellStyle name="Normal 3 10 2 5" xfId="7297" xr:uid="{00000000-0005-0000-0000-00007E210000}"/>
    <cellStyle name="Normal 3 10 2 5 2" xfId="7942" xr:uid="{00000000-0005-0000-0000-00007F210000}"/>
    <cellStyle name="Normal 3 10 2 5 2 2" xfId="10392" xr:uid="{00000000-0005-0000-0000-000080210000}"/>
    <cellStyle name="Normal 3 10 2 5 2 3" xfId="12015" xr:uid="{00000000-0005-0000-0000-000081210000}"/>
    <cellStyle name="Normal 3 10 2 5 3" xfId="9761" xr:uid="{00000000-0005-0000-0000-000082210000}"/>
    <cellStyle name="Normal 3 10 2 5 4" xfId="11390" xr:uid="{00000000-0005-0000-0000-000083210000}"/>
    <cellStyle name="Normal 3 10 2 6" xfId="7407" xr:uid="{00000000-0005-0000-0000-000084210000}"/>
    <cellStyle name="Normal 3 10 2 6 2" xfId="9857" xr:uid="{00000000-0005-0000-0000-000085210000}"/>
    <cellStyle name="Normal 3 10 2 6 3" xfId="11480" xr:uid="{00000000-0005-0000-0000-000086210000}"/>
    <cellStyle name="Normal 3 10 2 7" xfId="8794" xr:uid="{00000000-0005-0000-0000-000087210000}"/>
    <cellStyle name="Normal 3 10 2 8" xfId="10805" xr:uid="{00000000-0005-0000-0000-000088210000}"/>
    <cellStyle name="Normal 3 10 3" xfId="5268" xr:uid="{00000000-0005-0000-0000-000089210000}"/>
    <cellStyle name="Normal 3 10 3 2" xfId="7009" xr:uid="{00000000-0005-0000-0000-00008A210000}"/>
    <cellStyle name="Normal 3 10 3 2 2" xfId="7722" xr:uid="{00000000-0005-0000-0000-00008B210000}"/>
    <cellStyle name="Normal 3 10 3 2 2 2" xfId="10172" xr:uid="{00000000-0005-0000-0000-00008C210000}"/>
    <cellStyle name="Normal 3 10 3 2 2 3" xfId="11795" xr:uid="{00000000-0005-0000-0000-00008D210000}"/>
    <cellStyle name="Normal 3 10 3 2 3" xfId="9495" xr:uid="{00000000-0005-0000-0000-00008E210000}"/>
    <cellStyle name="Normal 3 10 3 2 4" xfId="11168" xr:uid="{00000000-0005-0000-0000-00008F210000}"/>
    <cellStyle name="Normal 3 10 3 3" xfId="7451" xr:uid="{00000000-0005-0000-0000-000090210000}"/>
    <cellStyle name="Normal 3 10 3 3 2" xfId="9901" xr:uid="{00000000-0005-0000-0000-000091210000}"/>
    <cellStyle name="Normal 3 10 3 3 3" xfId="11524" xr:uid="{00000000-0005-0000-0000-000092210000}"/>
    <cellStyle name="Normal 3 10 3 4" xfId="8840" xr:uid="{00000000-0005-0000-0000-000093210000}"/>
    <cellStyle name="Normal 3 10 3 5" xfId="10849" xr:uid="{00000000-0005-0000-0000-000094210000}"/>
    <cellStyle name="Normal 3 10 4" xfId="5361" xr:uid="{00000000-0005-0000-0000-000095210000}"/>
    <cellStyle name="Normal 3 10 4 2" xfId="7099" xr:uid="{00000000-0005-0000-0000-000096210000}"/>
    <cellStyle name="Normal 3 10 4 2 2" xfId="7811" xr:uid="{00000000-0005-0000-0000-000097210000}"/>
    <cellStyle name="Normal 3 10 4 2 2 2" xfId="10261" xr:uid="{00000000-0005-0000-0000-000098210000}"/>
    <cellStyle name="Normal 3 10 4 2 2 3" xfId="11884" xr:uid="{00000000-0005-0000-0000-000099210000}"/>
    <cellStyle name="Normal 3 10 4 2 3" xfId="9585" xr:uid="{00000000-0005-0000-0000-00009A210000}"/>
    <cellStyle name="Normal 3 10 4 2 4" xfId="11257" xr:uid="{00000000-0005-0000-0000-00009B210000}"/>
    <cellStyle name="Normal 3 10 4 3" xfId="7540" xr:uid="{00000000-0005-0000-0000-00009C210000}"/>
    <cellStyle name="Normal 3 10 4 3 2" xfId="9990" xr:uid="{00000000-0005-0000-0000-00009D210000}"/>
    <cellStyle name="Normal 3 10 4 3 3" xfId="11613" xr:uid="{00000000-0005-0000-0000-00009E210000}"/>
    <cellStyle name="Normal 3 10 4 4" xfId="8930" xr:uid="{00000000-0005-0000-0000-00009F210000}"/>
    <cellStyle name="Normal 3 10 4 5" xfId="10938" xr:uid="{00000000-0005-0000-0000-0000A0210000}"/>
    <cellStyle name="Normal 3 10 5" xfId="6593" xr:uid="{00000000-0005-0000-0000-0000A1210000}"/>
    <cellStyle name="Normal 3 10 5 2" xfId="7632" xr:uid="{00000000-0005-0000-0000-0000A2210000}"/>
    <cellStyle name="Normal 3 10 5 2 2" xfId="10082" xr:uid="{00000000-0005-0000-0000-0000A3210000}"/>
    <cellStyle name="Normal 3 10 5 2 3" xfId="11705" xr:uid="{00000000-0005-0000-0000-0000A4210000}"/>
    <cellStyle name="Normal 3 10 5 3" xfId="9263" xr:uid="{00000000-0005-0000-0000-0000A5210000}"/>
    <cellStyle name="Normal 3 10 5 4" xfId="11044" xr:uid="{00000000-0005-0000-0000-0000A6210000}"/>
    <cellStyle name="Normal 3 10 6" xfId="7242" xr:uid="{00000000-0005-0000-0000-0000A7210000}"/>
    <cellStyle name="Normal 3 10 6 2" xfId="7899" xr:uid="{00000000-0005-0000-0000-0000A8210000}"/>
    <cellStyle name="Normal 3 10 6 2 2" xfId="10349" xr:uid="{00000000-0005-0000-0000-0000A9210000}"/>
    <cellStyle name="Normal 3 10 6 2 3" xfId="11972" xr:uid="{00000000-0005-0000-0000-0000AA210000}"/>
    <cellStyle name="Normal 3 10 6 3" xfId="9711" xr:uid="{00000000-0005-0000-0000-0000AB210000}"/>
    <cellStyle name="Normal 3 10 6 4" xfId="11347" xr:uid="{00000000-0005-0000-0000-0000AC210000}"/>
    <cellStyle name="Normal 3 10 7" xfId="7362" xr:uid="{00000000-0005-0000-0000-0000AD210000}"/>
    <cellStyle name="Normal 3 10 7 2" xfId="9813" xr:uid="{00000000-0005-0000-0000-0000AE210000}"/>
    <cellStyle name="Normal 3 10 7 3" xfId="11439" xr:uid="{00000000-0005-0000-0000-0000AF210000}"/>
    <cellStyle name="Normal 3 10 8" xfId="8436" xr:uid="{00000000-0005-0000-0000-0000B0210000}"/>
    <cellStyle name="Normal 3 10 9" xfId="10720" xr:uid="{00000000-0005-0000-0000-0000B1210000}"/>
    <cellStyle name="Normal 3 11" xfId="6471" xr:uid="{00000000-0005-0000-0000-0000B2210000}"/>
    <cellStyle name="Normal 3 12" xfId="6386" xr:uid="{00000000-0005-0000-0000-0000B3210000}"/>
    <cellStyle name="Normal 3 13" xfId="2676" xr:uid="{00000000-0005-0000-0000-0000B4210000}"/>
    <cellStyle name="Normal 3 2" xfId="2080" xr:uid="{00000000-0005-0000-0000-0000B5210000}"/>
    <cellStyle name="Normal 3 2 10" xfId="2679" xr:uid="{00000000-0005-0000-0000-0000B6210000}"/>
    <cellStyle name="Normal 3 2 2" xfId="2081" xr:uid="{00000000-0005-0000-0000-0000B7210000}"/>
    <cellStyle name="Normal 3 2 2 2" xfId="2688" xr:uid="{00000000-0005-0000-0000-0000B8210000}"/>
    <cellStyle name="Normal 3 2 2 2 2" xfId="2704" xr:uid="{00000000-0005-0000-0000-0000B9210000}"/>
    <cellStyle name="Normal 3 2 2 2 3" xfId="6481" xr:uid="{00000000-0005-0000-0000-0000BA210000}"/>
    <cellStyle name="Normal 3 2 2 2 4" xfId="6389" xr:uid="{00000000-0005-0000-0000-0000BB210000}"/>
    <cellStyle name="Normal 3 2 2 2_Average Energy Prices" xfId="4274" xr:uid="{00000000-0005-0000-0000-0000BC210000}"/>
    <cellStyle name="Normal 3 2 2 3" xfId="2698" xr:uid="{00000000-0005-0000-0000-0000BD210000}"/>
    <cellStyle name="Normal 3 2 2 4" xfId="3171" xr:uid="{00000000-0005-0000-0000-0000BE210000}"/>
    <cellStyle name="Normal 3 2 2 5" xfId="6476" xr:uid="{00000000-0005-0000-0000-0000BF210000}"/>
    <cellStyle name="Normal 3 2 2 6" xfId="6388" xr:uid="{00000000-0005-0000-0000-0000C0210000}"/>
    <cellStyle name="Normal 3 2 2 7" xfId="2682" xr:uid="{00000000-0005-0000-0000-0000C1210000}"/>
    <cellStyle name="Normal 3 2 2_Average Energy Prices" xfId="4275" xr:uid="{00000000-0005-0000-0000-0000C2210000}"/>
    <cellStyle name="Normal 3 2 3" xfId="2691" xr:uid="{00000000-0005-0000-0000-0000C3210000}"/>
    <cellStyle name="Normal 3 2 3 2" xfId="2707" xr:uid="{00000000-0005-0000-0000-0000C4210000}"/>
    <cellStyle name="Normal 3 2 3 3" xfId="6484" xr:uid="{00000000-0005-0000-0000-0000C5210000}"/>
    <cellStyle name="Normal 3 2 3 4" xfId="6390" xr:uid="{00000000-0005-0000-0000-0000C6210000}"/>
    <cellStyle name="Normal 3 2 3_Average Energy Prices" xfId="4276" xr:uid="{00000000-0005-0000-0000-0000C7210000}"/>
    <cellStyle name="Normal 3 2 4" xfId="2685" xr:uid="{00000000-0005-0000-0000-0000C8210000}"/>
    <cellStyle name="Normal 3 2 4 2" xfId="2701" xr:uid="{00000000-0005-0000-0000-0000C9210000}"/>
    <cellStyle name="Normal 3 2 4_Average Energy Prices" xfId="4277" xr:uid="{00000000-0005-0000-0000-0000CA210000}"/>
    <cellStyle name="Normal 3 2 5" xfId="2695" xr:uid="{00000000-0005-0000-0000-0000CB210000}"/>
    <cellStyle name="Normal 3 2 6" xfId="2794" xr:uid="{00000000-0005-0000-0000-0000CC210000}"/>
    <cellStyle name="Normal 3 2 6 2" xfId="5175" xr:uid="{00000000-0005-0000-0000-0000CD210000}"/>
    <cellStyle name="Normal 3 2 7" xfId="3170" xr:uid="{00000000-0005-0000-0000-0000CE210000}"/>
    <cellStyle name="Normal 3 2 8" xfId="6473" xr:uid="{00000000-0005-0000-0000-0000CF210000}"/>
    <cellStyle name="Normal 3 2 9" xfId="6387" xr:uid="{00000000-0005-0000-0000-0000D0210000}"/>
    <cellStyle name="Normal 3 2_Average Energy Prices" xfId="4278" xr:uid="{00000000-0005-0000-0000-0000D1210000}"/>
    <cellStyle name="Normal 3 3" xfId="2082" xr:uid="{00000000-0005-0000-0000-0000D2210000}"/>
    <cellStyle name="Normal 3 3 2" xfId="2083" xr:uid="{00000000-0005-0000-0000-0000D3210000}"/>
    <cellStyle name="Normal 3 3 2 2" xfId="2706" xr:uid="{00000000-0005-0000-0000-0000D4210000}"/>
    <cellStyle name="Normal 3 3 2 2 2" xfId="6491" xr:uid="{00000000-0005-0000-0000-0000D5210000}"/>
    <cellStyle name="Normal 3 3 2 2 3" xfId="6393" xr:uid="{00000000-0005-0000-0000-0000D6210000}"/>
    <cellStyle name="Normal 3 3 2 2_Output(m)" xfId="6033" xr:uid="{00000000-0005-0000-0000-0000D7210000}"/>
    <cellStyle name="Normal 3 3 2 3" xfId="3173" xr:uid="{00000000-0005-0000-0000-0000D8210000}"/>
    <cellStyle name="Normal 3 3 2 4" xfId="6483" xr:uid="{00000000-0005-0000-0000-0000D9210000}"/>
    <cellStyle name="Normal 3 3 2 5" xfId="6392" xr:uid="{00000000-0005-0000-0000-0000DA210000}"/>
    <cellStyle name="Normal 3 3 2 6" xfId="2690" xr:uid="{00000000-0005-0000-0000-0000DB210000}"/>
    <cellStyle name="Normal 3 3 2_Average Energy Prices" xfId="4279" xr:uid="{00000000-0005-0000-0000-0000DC210000}"/>
    <cellStyle name="Normal 3 3 3" xfId="2684" xr:uid="{00000000-0005-0000-0000-0000DD210000}"/>
    <cellStyle name="Normal 3 3 3 2" xfId="2700" xr:uid="{00000000-0005-0000-0000-0000DE210000}"/>
    <cellStyle name="Normal 3 3 3 3" xfId="6478" xr:uid="{00000000-0005-0000-0000-0000DF210000}"/>
    <cellStyle name="Normal 3 3 3 4" xfId="6394" xr:uid="{00000000-0005-0000-0000-0000E0210000}"/>
    <cellStyle name="Normal 3 3 3_Average Energy Prices" xfId="4280" xr:uid="{00000000-0005-0000-0000-0000E1210000}"/>
    <cellStyle name="Normal 3 3 4" xfId="2694" xr:uid="{00000000-0005-0000-0000-0000E2210000}"/>
    <cellStyle name="Normal 3 3 5" xfId="2795" xr:uid="{00000000-0005-0000-0000-0000E3210000}"/>
    <cellStyle name="Normal 3 3 5 2" xfId="5176" xr:uid="{00000000-0005-0000-0000-0000E4210000}"/>
    <cellStyle name="Normal 3 3 6" xfId="3172" xr:uid="{00000000-0005-0000-0000-0000E5210000}"/>
    <cellStyle name="Normal 3 3 7" xfId="6472" xr:uid="{00000000-0005-0000-0000-0000E6210000}"/>
    <cellStyle name="Normal 3 3 8" xfId="6391" xr:uid="{00000000-0005-0000-0000-0000E7210000}"/>
    <cellStyle name="Normal 3 3 9" xfId="2678" xr:uid="{00000000-0005-0000-0000-0000E8210000}"/>
    <cellStyle name="Normal 3 3_Average Energy Prices" xfId="4281" xr:uid="{00000000-0005-0000-0000-0000E9210000}"/>
    <cellStyle name="Normal 3 4" xfId="2084" xr:uid="{00000000-0005-0000-0000-0000EA210000}"/>
    <cellStyle name="Normal 3 4 2" xfId="2085" xr:uid="{00000000-0005-0000-0000-0000EB210000}"/>
    <cellStyle name="Normal 3 4 2 2" xfId="2708" xr:uid="{00000000-0005-0000-0000-0000EC210000}"/>
    <cellStyle name="Normal 3 4 2 2 2" xfId="6492" xr:uid="{00000000-0005-0000-0000-0000ED210000}"/>
    <cellStyle name="Normal 3 4 2 2 3" xfId="6397" xr:uid="{00000000-0005-0000-0000-0000EE210000}"/>
    <cellStyle name="Normal 3 4 2 2_Output(m)" xfId="6034" xr:uid="{00000000-0005-0000-0000-0000EF210000}"/>
    <cellStyle name="Normal 3 4 2 3" xfId="3175" xr:uid="{00000000-0005-0000-0000-0000F0210000}"/>
    <cellStyle name="Normal 3 4 2 4" xfId="6485" xr:uid="{00000000-0005-0000-0000-0000F1210000}"/>
    <cellStyle name="Normal 3 4 2 5" xfId="6396" xr:uid="{00000000-0005-0000-0000-0000F2210000}"/>
    <cellStyle name="Normal 3 4 2 6" xfId="2692" xr:uid="{00000000-0005-0000-0000-0000F3210000}"/>
    <cellStyle name="Normal 3 4 2_Average Energy Prices" xfId="4282" xr:uid="{00000000-0005-0000-0000-0000F4210000}"/>
    <cellStyle name="Normal 3 4 3" xfId="2686" xr:uid="{00000000-0005-0000-0000-0000F5210000}"/>
    <cellStyle name="Normal 3 4 3 2" xfId="2702" xr:uid="{00000000-0005-0000-0000-0000F6210000}"/>
    <cellStyle name="Normal 3 4 3 3" xfId="6479" xr:uid="{00000000-0005-0000-0000-0000F7210000}"/>
    <cellStyle name="Normal 3 4 3 4" xfId="6398" xr:uid="{00000000-0005-0000-0000-0000F8210000}"/>
    <cellStyle name="Normal 3 4 3_Average Energy Prices" xfId="4283" xr:uid="{00000000-0005-0000-0000-0000F9210000}"/>
    <cellStyle name="Normal 3 4 4" xfId="2696" xr:uid="{00000000-0005-0000-0000-0000FA210000}"/>
    <cellStyle name="Normal 3 4 5" xfId="2796" xr:uid="{00000000-0005-0000-0000-0000FB210000}"/>
    <cellStyle name="Normal 3 4 5 2" xfId="5177" xr:uid="{00000000-0005-0000-0000-0000FC210000}"/>
    <cellStyle name="Normal 3 4 6" xfId="3174" xr:uid="{00000000-0005-0000-0000-0000FD210000}"/>
    <cellStyle name="Normal 3 4 7" xfId="6474" xr:uid="{00000000-0005-0000-0000-0000FE210000}"/>
    <cellStyle name="Normal 3 4 8" xfId="6395" xr:uid="{00000000-0005-0000-0000-0000FF210000}"/>
    <cellStyle name="Normal 3 4 9" xfId="2680" xr:uid="{00000000-0005-0000-0000-000000220000}"/>
    <cellStyle name="Normal 3 4_Average Energy Prices" xfId="4284" xr:uid="{00000000-0005-0000-0000-000001220000}"/>
    <cellStyle name="Normal 3 5" xfId="2086" xr:uid="{00000000-0005-0000-0000-000002220000}"/>
    <cellStyle name="Normal 3 5 2" xfId="2087" xr:uid="{00000000-0005-0000-0000-000003220000}"/>
    <cellStyle name="Normal 3 5 2 2" xfId="2703" xr:uid="{00000000-0005-0000-0000-000004220000}"/>
    <cellStyle name="Normal 3 5 2 2 2" xfId="6489" xr:uid="{00000000-0005-0000-0000-000005220000}"/>
    <cellStyle name="Normal 3 5 2 2 3" xfId="6401" xr:uid="{00000000-0005-0000-0000-000006220000}"/>
    <cellStyle name="Normal 3 5 2 2_Output(m)" xfId="6035" xr:uid="{00000000-0005-0000-0000-000007220000}"/>
    <cellStyle name="Normal 3 5 2 3" xfId="3177" xr:uid="{00000000-0005-0000-0000-000008220000}"/>
    <cellStyle name="Normal 3 5 2 4" xfId="6480" xr:uid="{00000000-0005-0000-0000-000009220000}"/>
    <cellStyle name="Normal 3 5 2 5" xfId="6400" xr:uid="{00000000-0005-0000-0000-00000A220000}"/>
    <cellStyle name="Normal 3 5 2 6" xfId="2687" xr:uid="{00000000-0005-0000-0000-00000B220000}"/>
    <cellStyle name="Normal 3 5 2_Average Energy Prices" xfId="4285" xr:uid="{00000000-0005-0000-0000-00000C220000}"/>
    <cellStyle name="Normal 3 5 3" xfId="2697" xr:uid="{00000000-0005-0000-0000-00000D220000}"/>
    <cellStyle name="Normal 3 5 3 2" xfId="6487" xr:uid="{00000000-0005-0000-0000-00000E220000}"/>
    <cellStyle name="Normal 3 5 3 3" xfId="6402" xr:uid="{00000000-0005-0000-0000-00000F220000}"/>
    <cellStyle name="Normal 3 5 3_Output(m)" xfId="6036" xr:uid="{00000000-0005-0000-0000-000010220000}"/>
    <cellStyle name="Normal 3 5 4" xfId="2797" xr:uid="{00000000-0005-0000-0000-000011220000}"/>
    <cellStyle name="Normal 3 5 4 2" xfId="5178" xr:uid="{00000000-0005-0000-0000-000012220000}"/>
    <cellStyle name="Normal 3 5 5" xfId="3176" xr:uid="{00000000-0005-0000-0000-000013220000}"/>
    <cellStyle name="Normal 3 5 6" xfId="6475" xr:uid="{00000000-0005-0000-0000-000014220000}"/>
    <cellStyle name="Normal 3 5 7" xfId="6399" xr:uid="{00000000-0005-0000-0000-000015220000}"/>
    <cellStyle name="Normal 3 5 8" xfId="2681" xr:uid="{00000000-0005-0000-0000-000016220000}"/>
    <cellStyle name="Normal 3 5_Average Energy Prices" xfId="4286" xr:uid="{00000000-0005-0000-0000-000017220000}"/>
    <cellStyle name="Normal 3 6" xfId="2088" xr:uid="{00000000-0005-0000-0000-000018220000}"/>
    <cellStyle name="Normal 3 6 2" xfId="2089" xr:uid="{00000000-0005-0000-0000-000019220000}"/>
    <cellStyle name="Normal 3 6 2 2" xfId="3179" xr:uid="{00000000-0005-0000-0000-00001A220000}"/>
    <cellStyle name="Normal 3 6 2 3" xfId="6490" xr:uid="{00000000-0005-0000-0000-00001B220000}"/>
    <cellStyle name="Normal 3 6 2 4" xfId="2705" xr:uid="{00000000-0005-0000-0000-00001C220000}"/>
    <cellStyle name="Normal 3 6 2_Average Energy Prices" xfId="4287" xr:uid="{00000000-0005-0000-0000-00001D220000}"/>
    <cellStyle name="Normal 3 6 3" xfId="2798" xr:uid="{00000000-0005-0000-0000-00001E220000}"/>
    <cellStyle name="Normal 3 6 3 2" xfId="5179" xr:uid="{00000000-0005-0000-0000-00001F220000}"/>
    <cellStyle name="Normal 3 6 3_Output(m)" xfId="6037" xr:uid="{00000000-0005-0000-0000-000020220000}"/>
    <cellStyle name="Normal 3 6 4" xfId="3178" xr:uid="{00000000-0005-0000-0000-000021220000}"/>
    <cellStyle name="Normal 3 6 5" xfId="6482" xr:uid="{00000000-0005-0000-0000-000022220000}"/>
    <cellStyle name="Normal 3 6 6" xfId="2689" xr:uid="{00000000-0005-0000-0000-000023220000}"/>
    <cellStyle name="Normal 3 6_Average Energy Prices" xfId="4288" xr:uid="{00000000-0005-0000-0000-000024220000}"/>
    <cellStyle name="Normal 3 7" xfId="2090" xr:uid="{00000000-0005-0000-0000-000025220000}"/>
    <cellStyle name="Normal 3 7 2" xfId="2091" xr:uid="{00000000-0005-0000-0000-000026220000}"/>
    <cellStyle name="Normal 3 7 2 2" xfId="3181" xr:uid="{00000000-0005-0000-0000-000027220000}"/>
    <cellStyle name="Normal 3 7 2 3" xfId="6488" xr:uid="{00000000-0005-0000-0000-000028220000}"/>
    <cellStyle name="Normal 3 7 2 4" xfId="2699" xr:uid="{00000000-0005-0000-0000-000029220000}"/>
    <cellStyle name="Normal 3 7 2_Average Energy Prices" xfId="4289" xr:uid="{00000000-0005-0000-0000-00002A220000}"/>
    <cellStyle name="Normal 3 7 3" xfId="2799" xr:uid="{00000000-0005-0000-0000-00002B220000}"/>
    <cellStyle name="Normal 3 7 3 2" xfId="5180" xr:uid="{00000000-0005-0000-0000-00002C220000}"/>
    <cellStyle name="Normal 3 7 3_Output(m)" xfId="6038" xr:uid="{00000000-0005-0000-0000-00002D220000}"/>
    <cellStyle name="Normal 3 7 4" xfId="3180" xr:uid="{00000000-0005-0000-0000-00002E220000}"/>
    <cellStyle name="Normal 3 7 5" xfId="6477" xr:uid="{00000000-0005-0000-0000-00002F220000}"/>
    <cellStyle name="Normal 3 7 6" xfId="2683" xr:uid="{00000000-0005-0000-0000-000030220000}"/>
    <cellStyle name="Normal 3 7_Average Energy Prices" xfId="4290" xr:uid="{00000000-0005-0000-0000-000031220000}"/>
    <cellStyle name="Normal 3 8" xfId="2092" xr:uid="{00000000-0005-0000-0000-000032220000}"/>
    <cellStyle name="Normal 3 8 10" xfId="8458" xr:uid="{00000000-0005-0000-0000-000033220000}"/>
    <cellStyle name="Normal 3 8 2" xfId="2093" xr:uid="{00000000-0005-0000-0000-000034220000}"/>
    <cellStyle name="Normal 3 8 2 2" xfId="6678" xr:uid="{00000000-0005-0000-0000-000035220000}"/>
    <cellStyle name="Normal 3 8 2 3" xfId="6404" xr:uid="{00000000-0005-0000-0000-000036220000}"/>
    <cellStyle name="Normal 3 8 2 4" xfId="3182" xr:uid="{00000000-0005-0000-0000-000037220000}"/>
    <cellStyle name="Normal 3 8 2_Output(m)" xfId="6039" xr:uid="{00000000-0005-0000-0000-000038220000}"/>
    <cellStyle name="Normal 3 8 3" xfId="6486" xr:uid="{00000000-0005-0000-0000-000039220000}"/>
    <cellStyle name="Normal 3 8 4" xfId="6403" xr:uid="{00000000-0005-0000-0000-00003A220000}"/>
    <cellStyle name="Normal 3 8 5" xfId="2693" xr:uid="{00000000-0005-0000-0000-00003B220000}"/>
    <cellStyle name="Normal 3 8 6" xfId="9226" xr:uid="{00000000-0005-0000-0000-00003C220000}"/>
    <cellStyle name="Normal 3 8 7" xfId="8103" xr:uid="{00000000-0005-0000-0000-00003D220000}"/>
    <cellStyle name="Normal 3 8 8" xfId="8020" xr:uid="{00000000-0005-0000-0000-00003E220000}"/>
    <cellStyle name="Normal 3 8 9" xfId="10584" xr:uid="{00000000-0005-0000-0000-00003F220000}"/>
    <cellStyle name="Normal 3 8_Average Energy Prices" xfId="4291" xr:uid="{00000000-0005-0000-0000-000040220000}"/>
    <cellStyle name="Normal 3 9" xfId="2793" xr:uid="{00000000-0005-0000-0000-000041220000}"/>
    <cellStyle name="Normal 3 9 2" xfId="3807" xr:uid="{00000000-0005-0000-0000-000042220000}"/>
    <cellStyle name="Normal 3 9 2 2" xfId="5222" xr:uid="{00000000-0005-0000-0000-000043220000}"/>
    <cellStyle name="Normal 3 9 2 2 2" xfId="5328" xr:uid="{00000000-0005-0000-0000-000044220000}"/>
    <cellStyle name="Normal 3 9 2 2 2 2" xfId="7067" xr:uid="{00000000-0005-0000-0000-000045220000}"/>
    <cellStyle name="Normal 3 9 2 2 2 2 2" xfId="7779" xr:uid="{00000000-0005-0000-0000-000046220000}"/>
    <cellStyle name="Normal 3 9 2 2 2 2 2 2" xfId="10229" xr:uid="{00000000-0005-0000-0000-000047220000}"/>
    <cellStyle name="Normal 3 9 2 2 2 2 2 3" xfId="11852" xr:uid="{00000000-0005-0000-0000-000048220000}"/>
    <cellStyle name="Normal 3 9 2 2 2 2 3" xfId="9553" xr:uid="{00000000-0005-0000-0000-000049220000}"/>
    <cellStyle name="Normal 3 9 2 2 2 2 4" xfId="11225" xr:uid="{00000000-0005-0000-0000-00004A220000}"/>
    <cellStyle name="Normal 3 9 2 2 2 3" xfId="7508" xr:uid="{00000000-0005-0000-0000-00004B220000}"/>
    <cellStyle name="Normal 3 9 2 2 2 3 2" xfId="9958" xr:uid="{00000000-0005-0000-0000-00004C220000}"/>
    <cellStyle name="Normal 3 9 2 2 2 3 3" xfId="11581" xr:uid="{00000000-0005-0000-0000-00004D220000}"/>
    <cellStyle name="Normal 3 9 2 2 2 4" xfId="8898" xr:uid="{00000000-0005-0000-0000-00004E220000}"/>
    <cellStyle name="Normal 3 9 2 2 2 5" xfId="10906" xr:uid="{00000000-0005-0000-0000-00004F220000}"/>
    <cellStyle name="Normal 3 9 2 2 3" xfId="5416" xr:uid="{00000000-0005-0000-0000-000050220000}"/>
    <cellStyle name="Normal 3 9 2 2 3 2" xfId="7154" xr:uid="{00000000-0005-0000-0000-000051220000}"/>
    <cellStyle name="Normal 3 9 2 2 3 2 2" xfId="7866" xr:uid="{00000000-0005-0000-0000-000052220000}"/>
    <cellStyle name="Normal 3 9 2 2 3 2 2 2" xfId="10316" xr:uid="{00000000-0005-0000-0000-000053220000}"/>
    <cellStyle name="Normal 3 9 2 2 3 2 2 3" xfId="11939" xr:uid="{00000000-0005-0000-0000-000054220000}"/>
    <cellStyle name="Normal 3 9 2 2 3 2 3" xfId="9640" xr:uid="{00000000-0005-0000-0000-000055220000}"/>
    <cellStyle name="Normal 3 9 2 2 3 2 4" xfId="11312" xr:uid="{00000000-0005-0000-0000-000056220000}"/>
    <cellStyle name="Normal 3 9 2 2 3 3" xfId="7595" xr:uid="{00000000-0005-0000-0000-000057220000}"/>
    <cellStyle name="Normal 3 9 2 2 3 3 2" xfId="10045" xr:uid="{00000000-0005-0000-0000-000058220000}"/>
    <cellStyle name="Normal 3 9 2 2 3 3 3" xfId="11668" xr:uid="{00000000-0005-0000-0000-000059220000}"/>
    <cellStyle name="Normal 3 9 2 2 3 4" xfId="8985" xr:uid="{00000000-0005-0000-0000-00005A220000}"/>
    <cellStyle name="Normal 3 9 2 2 3 5" xfId="10993" xr:uid="{00000000-0005-0000-0000-00005B220000}"/>
    <cellStyle name="Normal 3 9 2 2 4" xfId="6973" xr:uid="{00000000-0005-0000-0000-00005C220000}"/>
    <cellStyle name="Normal 3 9 2 2 4 2" xfId="7691" xr:uid="{00000000-0005-0000-0000-00005D220000}"/>
    <cellStyle name="Normal 3 9 2 2 4 2 2" xfId="10141" xr:uid="{00000000-0005-0000-0000-00005E220000}"/>
    <cellStyle name="Normal 3 9 2 2 4 2 3" xfId="11764" xr:uid="{00000000-0005-0000-0000-00005F220000}"/>
    <cellStyle name="Normal 3 9 2 2 4 3" xfId="9461" xr:uid="{00000000-0005-0000-0000-000060220000}"/>
    <cellStyle name="Normal 3 9 2 2 4 4" xfId="11137" xr:uid="{00000000-0005-0000-0000-000061220000}"/>
    <cellStyle name="Normal 3 9 2 2 5" xfId="7310" xr:uid="{00000000-0005-0000-0000-000062220000}"/>
    <cellStyle name="Normal 3 9 2 2 5 2" xfId="7955" xr:uid="{00000000-0005-0000-0000-000063220000}"/>
    <cellStyle name="Normal 3 9 2 2 5 2 2" xfId="10405" xr:uid="{00000000-0005-0000-0000-000064220000}"/>
    <cellStyle name="Normal 3 9 2 2 5 2 3" xfId="12028" xr:uid="{00000000-0005-0000-0000-000065220000}"/>
    <cellStyle name="Normal 3 9 2 2 5 3" xfId="9774" xr:uid="{00000000-0005-0000-0000-000066220000}"/>
    <cellStyle name="Normal 3 9 2 2 5 4" xfId="11403" xr:uid="{00000000-0005-0000-0000-000067220000}"/>
    <cellStyle name="Normal 3 9 2 2 6" xfId="7420" xr:uid="{00000000-0005-0000-0000-000068220000}"/>
    <cellStyle name="Normal 3 9 2 2 6 2" xfId="9870" xr:uid="{00000000-0005-0000-0000-000069220000}"/>
    <cellStyle name="Normal 3 9 2 2 6 3" xfId="11493" xr:uid="{00000000-0005-0000-0000-00006A220000}"/>
    <cellStyle name="Normal 3 9 2 2 7" xfId="8808" xr:uid="{00000000-0005-0000-0000-00006B220000}"/>
    <cellStyle name="Normal 3 9 2 2 8" xfId="10818" xr:uid="{00000000-0005-0000-0000-00006C220000}"/>
    <cellStyle name="Normal 3 9 2 3" xfId="5282" xr:uid="{00000000-0005-0000-0000-00006D220000}"/>
    <cellStyle name="Normal 3 9 2 3 2" xfId="7023" xr:uid="{00000000-0005-0000-0000-00006E220000}"/>
    <cellStyle name="Normal 3 9 2 3 2 2" xfId="7736" xr:uid="{00000000-0005-0000-0000-00006F220000}"/>
    <cellStyle name="Normal 3 9 2 3 2 2 2" xfId="10186" xr:uid="{00000000-0005-0000-0000-000070220000}"/>
    <cellStyle name="Normal 3 9 2 3 2 2 3" xfId="11809" xr:uid="{00000000-0005-0000-0000-000071220000}"/>
    <cellStyle name="Normal 3 9 2 3 2 3" xfId="9509" xr:uid="{00000000-0005-0000-0000-000072220000}"/>
    <cellStyle name="Normal 3 9 2 3 2 4" xfId="11182" xr:uid="{00000000-0005-0000-0000-000073220000}"/>
    <cellStyle name="Normal 3 9 2 3 3" xfId="7465" xr:uid="{00000000-0005-0000-0000-000074220000}"/>
    <cellStyle name="Normal 3 9 2 3 3 2" xfId="9915" xr:uid="{00000000-0005-0000-0000-000075220000}"/>
    <cellStyle name="Normal 3 9 2 3 3 3" xfId="11538" xr:uid="{00000000-0005-0000-0000-000076220000}"/>
    <cellStyle name="Normal 3 9 2 3 4" xfId="8854" xr:uid="{00000000-0005-0000-0000-000077220000}"/>
    <cellStyle name="Normal 3 9 2 3 5" xfId="10863" xr:uid="{00000000-0005-0000-0000-000078220000}"/>
    <cellStyle name="Normal 3 9 2 4" xfId="5373" xr:uid="{00000000-0005-0000-0000-000079220000}"/>
    <cellStyle name="Normal 3 9 2 4 2" xfId="7111" xr:uid="{00000000-0005-0000-0000-00007A220000}"/>
    <cellStyle name="Normal 3 9 2 4 2 2" xfId="7823" xr:uid="{00000000-0005-0000-0000-00007B220000}"/>
    <cellStyle name="Normal 3 9 2 4 2 2 2" xfId="10273" xr:uid="{00000000-0005-0000-0000-00007C220000}"/>
    <cellStyle name="Normal 3 9 2 4 2 2 3" xfId="11896" xr:uid="{00000000-0005-0000-0000-00007D220000}"/>
    <cellStyle name="Normal 3 9 2 4 2 3" xfId="9597" xr:uid="{00000000-0005-0000-0000-00007E220000}"/>
    <cellStyle name="Normal 3 9 2 4 2 4" xfId="11269" xr:uid="{00000000-0005-0000-0000-00007F220000}"/>
    <cellStyle name="Normal 3 9 2 4 3" xfId="7552" xr:uid="{00000000-0005-0000-0000-000080220000}"/>
    <cellStyle name="Normal 3 9 2 4 3 2" xfId="10002" xr:uid="{00000000-0005-0000-0000-000081220000}"/>
    <cellStyle name="Normal 3 9 2 4 3 3" xfId="11625" xr:uid="{00000000-0005-0000-0000-000082220000}"/>
    <cellStyle name="Normal 3 9 2 4 4" xfId="8942" xr:uid="{00000000-0005-0000-0000-000083220000}"/>
    <cellStyle name="Normal 3 9 2 4 5" xfId="10950" xr:uid="{00000000-0005-0000-0000-000084220000}"/>
    <cellStyle name="Normal 3 9 2 5" xfId="6875" xr:uid="{00000000-0005-0000-0000-000085220000}"/>
    <cellStyle name="Normal 3 9 2 5 2" xfId="7647" xr:uid="{00000000-0005-0000-0000-000086220000}"/>
    <cellStyle name="Normal 3 9 2 5 2 2" xfId="10097" xr:uid="{00000000-0005-0000-0000-000087220000}"/>
    <cellStyle name="Normal 3 9 2 5 2 3" xfId="11720" xr:uid="{00000000-0005-0000-0000-000088220000}"/>
    <cellStyle name="Normal 3 9 2 5 3" xfId="9377" xr:uid="{00000000-0005-0000-0000-000089220000}"/>
    <cellStyle name="Normal 3 9 2 5 4" xfId="11093" xr:uid="{00000000-0005-0000-0000-00008A220000}"/>
    <cellStyle name="Normal 3 9 2 6" xfId="7262" xr:uid="{00000000-0005-0000-0000-00008B220000}"/>
    <cellStyle name="Normal 3 9 2 6 2" xfId="7911" xr:uid="{00000000-0005-0000-0000-00008C220000}"/>
    <cellStyle name="Normal 3 9 2 6 2 2" xfId="10361" xr:uid="{00000000-0005-0000-0000-00008D220000}"/>
    <cellStyle name="Normal 3 9 2 6 2 3" xfId="11984" xr:uid="{00000000-0005-0000-0000-00008E220000}"/>
    <cellStyle name="Normal 3 9 2 6 3" xfId="9729" xr:uid="{00000000-0005-0000-0000-00008F220000}"/>
    <cellStyle name="Normal 3 9 2 6 4" xfId="11359" xr:uid="{00000000-0005-0000-0000-000090220000}"/>
    <cellStyle name="Normal 3 9 2 7" xfId="7377" xr:uid="{00000000-0005-0000-0000-000091220000}"/>
    <cellStyle name="Normal 3 9 2 7 2" xfId="9828" xr:uid="{00000000-0005-0000-0000-000092220000}"/>
    <cellStyle name="Normal 3 9 2 7 3" xfId="11451" xr:uid="{00000000-0005-0000-0000-000093220000}"/>
    <cellStyle name="Normal 3 9 2 8" xfId="8578" xr:uid="{00000000-0005-0000-0000-000094220000}"/>
    <cellStyle name="Normal 3 9 2 9" xfId="10772" xr:uid="{00000000-0005-0000-0000-000095220000}"/>
    <cellStyle name="Normal 3 9 3" xfId="5174" xr:uid="{00000000-0005-0000-0000-000096220000}"/>
    <cellStyle name="Normal 3 9_Data Input" xfId="4402" xr:uid="{00000000-0005-0000-0000-000097220000}"/>
    <cellStyle name="Normal 3_Average Energy Prices" xfId="4292" xr:uid="{00000000-0005-0000-0000-000098220000}"/>
    <cellStyle name="Normal 30" xfId="2094" xr:uid="{00000000-0005-0000-0000-000099220000}"/>
    <cellStyle name="Normal 30 2" xfId="2095" xr:uid="{00000000-0005-0000-0000-00009A220000}"/>
    <cellStyle name="Normal 30 2 2" xfId="2096" xr:uid="{00000000-0005-0000-0000-00009B220000}"/>
    <cellStyle name="Normal 30 2 2 2" xfId="2097" xr:uid="{00000000-0005-0000-0000-00009C220000}"/>
    <cellStyle name="Normal 30 2 2 3" xfId="3185" xr:uid="{00000000-0005-0000-0000-00009D220000}"/>
    <cellStyle name="Normal 30 2 2_Input" xfId="3808" xr:uid="{00000000-0005-0000-0000-00009E220000}"/>
    <cellStyle name="Normal 30 2 3" xfId="2098" xr:uid="{00000000-0005-0000-0000-00009F220000}"/>
    <cellStyle name="Normal 30 2 4" xfId="3184" xr:uid="{00000000-0005-0000-0000-0000A0220000}"/>
    <cellStyle name="Normal 30 2_Fuel Cost" xfId="3809" xr:uid="{00000000-0005-0000-0000-0000A1220000}"/>
    <cellStyle name="Normal 30 3" xfId="2099" xr:uid="{00000000-0005-0000-0000-0000A2220000}"/>
    <cellStyle name="Normal 30 4" xfId="2100" xr:uid="{00000000-0005-0000-0000-0000A3220000}"/>
    <cellStyle name="Normal 30 5" xfId="3183" xr:uid="{00000000-0005-0000-0000-0000A4220000}"/>
    <cellStyle name="Normal 30 6" xfId="4119" xr:uid="{00000000-0005-0000-0000-0000A5220000}"/>
    <cellStyle name="Normal 30 7" xfId="4062" xr:uid="{00000000-0005-0000-0000-0000A6220000}"/>
    <cellStyle name="Normal 30 8" xfId="4112" xr:uid="{00000000-0005-0000-0000-0000A7220000}"/>
    <cellStyle name="Normal 30 9" xfId="4068" xr:uid="{00000000-0005-0000-0000-0000A8220000}"/>
    <cellStyle name="Normal 30_Fuel Cost" xfId="3810" xr:uid="{00000000-0005-0000-0000-0000A9220000}"/>
    <cellStyle name="Normal 31" xfId="2101" xr:uid="{00000000-0005-0000-0000-0000AA220000}"/>
    <cellStyle name="Normal 31 2" xfId="2102" xr:uid="{00000000-0005-0000-0000-0000AB220000}"/>
    <cellStyle name="Normal 31 2 2" xfId="2103" xr:uid="{00000000-0005-0000-0000-0000AC220000}"/>
    <cellStyle name="Normal 31 2 2 2" xfId="2104" xr:uid="{00000000-0005-0000-0000-0000AD220000}"/>
    <cellStyle name="Normal 31 2 2 3" xfId="3189" xr:uid="{00000000-0005-0000-0000-0000AE220000}"/>
    <cellStyle name="Normal 31 2 2_Input" xfId="3811" xr:uid="{00000000-0005-0000-0000-0000AF220000}"/>
    <cellStyle name="Normal 31 2 3" xfId="2105" xr:uid="{00000000-0005-0000-0000-0000B0220000}"/>
    <cellStyle name="Normal 31 2 4" xfId="3188" xr:uid="{00000000-0005-0000-0000-0000B1220000}"/>
    <cellStyle name="Normal 31 2_Fuel Cost" xfId="3812" xr:uid="{00000000-0005-0000-0000-0000B2220000}"/>
    <cellStyle name="Normal 31 3" xfId="2106" xr:uid="{00000000-0005-0000-0000-0000B3220000}"/>
    <cellStyle name="Normal 31 4" xfId="2107" xr:uid="{00000000-0005-0000-0000-0000B4220000}"/>
    <cellStyle name="Normal 31 5" xfId="3187" xr:uid="{00000000-0005-0000-0000-0000B5220000}"/>
    <cellStyle name="Normal 31 5 2" xfId="6679" xr:uid="{00000000-0005-0000-0000-0000B6220000}"/>
    <cellStyle name="Normal 31 5 3" xfId="6405" xr:uid="{00000000-0005-0000-0000-0000B7220000}"/>
    <cellStyle name="Normal 31 5_Output(m)" xfId="6040" xr:uid="{00000000-0005-0000-0000-0000B8220000}"/>
    <cellStyle name="Normal 31 6" xfId="4122" xr:uid="{00000000-0005-0000-0000-0000B9220000}"/>
    <cellStyle name="Normal 31 7" xfId="4059" xr:uid="{00000000-0005-0000-0000-0000BA220000}"/>
    <cellStyle name="Normal 31 8" xfId="4114" xr:uid="{00000000-0005-0000-0000-0000BB220000}"/>
    <cellStyle name="Normal 31 9" xfId="4067" xr:uid="{00000000-0005-0000-0000-0000BC220000}"/>
    <cellStyle name="Normal 31_Fuel Cost" xfId="3813" xr:uid="{00000000-0005-0000-0000-0000BD220000}"/>
    <cellStyle name="Normal 32" xfId="2108" xr:uid="{00000000-0005-0000-0000-0000BE220000}"/>
    <cellStyle name="Normal 32 2" xfId="2109" xr:uid="{00000000-0005-0000-0000-0000BF220000}"/>
    <cellStyle name="Normal 32 2 2" xfId="2110" xr:uid="{00000000-0005-0000-0000-0000C0220000}"/>
    <cellStyle name="Normal 32 2 3" xfId="2111" xr:uid="{00000000-0005-0000-0000-0000C1220000}"/>
    <cellStyle name="Normal 32 2 4" xfId="3192" xr:uid="{00000000-0005-0000-0000-0000C2220000}"/>
    <cellStyle name="Normal 32 2_Fuel Cost" xfId="3814" xr:uid="{00000000-0005-0000-0000-0000C3220000}"/>
    <cellStyle name="Normal 32 3" xfId="2112" xr:uid="{00000000-0005-0000-0000-0000C4220000}"/>
    <cellStyle name="Normal 32 4" xfId="2113" xr:uid="{00000000-0005-0000-0000-0000C5220000}"/>
    <cellStyle name="Normal 32 5" xfId="3191" xr:uid="{00000000-0005-0000-0000-0000C6220000}"/>
    <cellStyle name="Normal 32_Fuel Cost" xfId="3815" xr:uid="{00000000-0005-0000-0000-0000C7220000}"/>
    <cellStyle name="Normal 33" xfId="2114" xr:uid="{00000000-0005-0000-0000-0000C8220000}"/>
    <cellStyle name="Normal 33 2" xfId="2115" xr:uid="{00000000-0005-0000-0000-0000C9220000}"/>
    <cellStyle name="Normal 33 2 2" xfId="2116" xr:uid="{00000000-0005-0000-0000-0000CA220000}"/>
    <cellStyle name="Normal 33 2_NLH #6 Oil" xfId="6041" xr:uid="{00000000-0005-0000-0000-0000CB220000}"/>
    <cellStyle name="Normal 33 3" xfId="2117" xr:uid="{00000000-0005-0000-0000-0000CC220000}"/>
    <cellStyle name="Normal 33 4" xfId="2118" xr:uid="{00000000-0005-0000-0000-0000CD220000}"/>
    <cellStyle name="Normal 33 5" xfId="3193" xr:uid="{00000000-0005-0000-0000-0000CE220000}"/>
    <cellStyle name="Normal 33_Fuel Cost" xfId="3816" xr:uid="{00000000-0005-0000-0000-0000CF220000}"/>
    <cellStyle name="Normal 34" xfId="2119" xr:uid="{00000000-0005-0000-0000-0000D0220000}"/>
    <cellStyle name="Normal 34 2" xfId="2120" xr:uid="{00000000-0005-0000-0000-0000D1220000}"/>
    <cellStyle name="Normal 34 3" xfId="2121" xr:uid="{00000000-0005-0000-0000-0000D2220000}"/>
    <cellStyle name="Normal 34 4" xfId="2122" xr:uid="{00000000-0005-0000-0000-0000D3220000}"/>
    <cellStyle name="Normal 34 5" xfId="3194" xr:uid="{00000000-0005-0000-0000-0000D4220000}"/>
    <cellStyle name="Normal 34_Fuel Cost" xfId="3817" xr:uid="{00000000-0005-0000-0000-0000D5220000}"/>
    <cellStyle name="Normal 35" xfId="2123" xr:uid="{00000000-0005-0000-0000-0000D6220000}"/>
    <cellStyle name="Normal 35 2" xfId="2124" xr:uid="{00000000-0005-0000-0000-0000D7220000}"/>
    <cellStyle name="Normal 35 3" xfId="2125" xr:uid="{00000000-0005-0000-0000-0000D8220000}"/>
    <cellStyle name="Normal 35 4" xfId="2126" xr:uid="{00000000-0005-0000-0000-0000D9220000}"/>
    <cellStyle name="Normal 35 5" xfId="3195" xr:uid="{00000000-0005-0000-0000-0000DA220000}"/>
    <cellStyle name="Normal 35_Fuel Cost" xfId="3818" xr:uid="{00000000-0005-0000-0000-0000DB220000}"/>
    <cellStyle name="Normal 36" xfId="2127" xr:uid="{00000000-0005-0000-0000-0000DC220000}"/>
    <cellStyle name="Normal 36 2" xfId="2128" xr:uid="{00000000-0005-0000-0000-0000DD220000}"/>
    <cellStyle name="Normal 36 3" xfId="2129" xr:uid="{00000000-0005-0000-0000-0000DE220000}"/>
    <cellStyle name="Normal 36 4" xfId="2130" xr:uid="{00000000-0005-0000-0000-0000DF220000}"/>
    <cellStyle name="Normal 36 5" xfId="3196" xr:uid="{00000000-0005-0000-0000-0000E0220000}"/>
    <cellStyle name="Normal 36_Fuel Cost" xfId="3819" xr:uid="{00000000-0005-0000-0000-0000E1220000}"/>
    <cellStyle name="Normal 37" xfId="2131" xr:uid="{00000000-0005-0000-0000-0000E2220000}"/>
    <cellStyle name="Normal 37 2" xfId="2132" xr:uid="{00000000-0005-0000-0000-0000E3220000}"/>
    <cellStyle name="Normal 37 3" xfId="2133" xr:uid="{00000000-0005-0000-0000-0000E4220000}"/>
    <cellStyle name="Normal 37 4" xfId="2134" xr:uid="{00000000-0005-0000-0000-0000E5220000}"/>
    <cellStyle name="Normal 37 5" xfId="3197" xr:uid="{00000000-0005-0000-0000-0000E6220000}"/>
    <cellStyle name="Normal 37_Fuel Cost" xfId="3820" xr:uid="{00000000-0005-0000-0000-0000E7220000}"/>
    <cellStyle name="Normal 38" xfId="2135" xr:uid="{00000000-0005-0000-0000-0000E8220000}"/>
    <cellStyle name="Normal 38 2" xfId="2136" xr:uid="{00000000-0005-0000-0000-0000E9220000}"/>
    <cellStyle name="Normal 38 3" xfId="2137" xr:uid="{00000000-0005-0000-0000-0000EA220000}"/>
    <cellStyle name="Normal 38 4" xfId="2138" xr:uid="{00000000-0005-0000-0000-0000EB220000}"/>
    <cellStyle name="Normal 38 5" xfId="3199" xr:uid="{00000000-0005-0000-0000-0000EC220000}"/>
    <cellStyle name="Normal 38_Fuel Cost" xfId="3821" xr:uid="{00000000-0005-0000-0000-0000ED220000}"/>
    <cellStyle name="Normal 39" xfId="2139" xr:uid="{00000000-0005-0000-0000-0000EE220000}"/>
    <cellStyle name="Normal 39 2" xfId="2140" xr:uid="{00000000-0005-0000-0000-0000EF220000}"/>
    <cellStyle name="Normal 39 3" xfId="2141" xr:uid="{00000000-0005-0000-0000-0000F0220000}"/>
    <cellStyle name="Normal 39 4" xfId="2142" xr:uid="{00000000-0005-0000-0000-0000F1220000}"/>
    <cellStyle name="Normal 39 5" xfId="3200" xr:uid="{00000000-0005-0000-0000-0000F2220000}"/>
    <cellStyle name="Normal 39_Fuel Cost" xfId="3822" xr:uid="{00000000-0005-0000-0000-0000F3220000}"/>
    <cellStyle name="Normal 4" xfId="2143" xr:uid="{00000000-0005-0000-0000-0000F4220000}"/>
    <cellStyle name="Normal 4 10" xfId="2144" xr:uid="{00000000-0005-0000-0000-0000F5220000}"/>
    <cellStyle name="Normal 4 10 2" xfId="2145" xr:uid="{00000000-0005-0000-0000-0000F6220000}"/>
    <cellStyle name="Normal 4 10 2 2" xfId="6042" xr:uid="{00000000-0005-0000-0000-0000F7220000}"/>
    <cellStyle name="Normal 4 10 3" xfId="6043" xr:uid="{00000000-0005-0000-0000-0000F8220000}"/>
    <cellStyle name="Normal 4 10_Sheet1" xfId="6044" xr:uid="{00000000-0005-0000-0000-0000F9220000}"/>
    <cellStyle name="Normal 4 11" xfId="2146" xr:uid="{00000000-0005-0000-0000-0000FA220000}"/>
    <cellStyle name="Normal 4 11 2" xfId="2147" xr:uid="{00000000-0005-0000-0000-0000FB220000}"/>
    <cellStyle name="Normal 4 11 2 2" xfId="6045" xr:uid="{00000000-0005-0000-0000-0000FC220000}"/>
    <cellStyle name="Normal 4 11 3" xfId="6046" xr:uid="{00000000-0005-0000-0000-0000FD220000}"/>
    <cellStyle name="Normal 4 11_Sheet1" xfId="6047" xr:uid="{00000000-0005-0000-0000-0000FE220000}"/>
    <cellStyle name="Normal 4 12" xfId="2148" xr:uid="{00000000-0005-0000-0000-0000FF220000}"/>
    <cellStyle name="Normal 4 12 2" xfId="2149" xr:uid="{00000000-0005-0000-0000-000000230000}"/>
    <cellStyle name="Normal 4 12 2 2" xfId="6048" xr:uid="{00000000-0005-0000-0000-000001230000}"/>
    <cellStyle name="Normal 4 12 3" xfId="6049" xr:uid="{00000000-0005-0000-0000-000002230000}"/>
    <cellStyle name="Normal 4 12_Sheet1" xfId="6050" xr:uid="{00000000-0005-0000-0000-000003230000}"/>
    <cellStyle name="Normal 4 13" xfId="2150" xr:uid="{00000000-0005-0000-0000-000004230000}"/>
    <cellStyle name="Normal 4 13 2" xfId="2151" xr:uid="{00000000-0005-0000-0000-000005230000}"/>
    <cellStyle name="Normal 4 13 2 2" xfId="6051" xr:uid="{00000000-0005-0000-0000-000006230000}"/>
    <cellStyle name="Normal 4 13 3" xfId="6052" xr:uid="{00000000-0005-0000-0000-000007230000}"/>
    <cellStyle name="Normal 4 13_Sheet1" xfId="6053" xr:uid="{00000000-0005-0000-0000-000008230000}"/>
    <cellStyle name="Normal 4 14" xfId="2152" xr:uid="{00000000-0005-0000-0000-000009230000}"/>
    <cellStyle name="Normal 4 14 2" xfId="2153" xr:uid="{00000000-0005-0000-0000-00000A230000}"/>
    <cellStyle name="Normal 4 14 2 2" xfId="6054" xr:uid="{00000000-0005-0000-0000-00000B230000}"/>
    <cellStyle name="Normal 4 14 3" xfId="6055" xr:uid="{00000000-0005-0000-0000-00000C230000}"/>
    <cellStyle name="Normal 4 14_Sheet1" xfId="6056" xr:uid="{00000000-0005-0000-0000-00000D230000}"/>
    <cellStyle name="Normal 4 15" xfId="2154" xr:uid="{00000000-0005-0000-0000-00000E230000}"/>
    <cellStyle name="Normal 4 15 2" xfId="2155" xr:uid="{00000000-0005-0000-0000-00000F230000}"/>
    <cellStyle name="Normal 4 15 2 2" xfId="6057" xr:uid="{00000000-0005-0000-0000-000010230000}"/>
    <cellStyle name="Normal 4 15 3" xfId="6058" xr:uid="{00000000-0005-0000-0000-000011230000}"/>
    <cellStyle name="Normal 4 15_Sheet1" xfId="6059" xr:uid="{00000000-0005-0000-0000-000012230000}"/>
    <cellStyle name="Normal 4 16" xfId="2156" xr:uid="{00000000-0005-0000-0000-000013230000}"/>
    <cellStyle name="Normal 4 16 2" xfId="2157" xr:uid="{00000000-0005-0000-0000-000014230000}"/>
    <cellStyle name="Normal 4 16 2 2" xfId="6060" xr:uid="{00000000-0005-0000-0000-000015230000}"/>
    <cellStyle name="Normal 4 16 3" xfId="6061" xr:uid="{00000000-0005-0000-0000-000016230000}"/>
    <cellStyle name="Normal 4 16_Sheet1" xfId="6062" xr:uid="{00000000-0005-0000-0000-000017230000}"/>
    <cellStyle name="Normal 4 17" xfId="2158" xr:uid="{00000000-0005-0000-0000-000018230000}"/>
    <cellStyle name="Normal 4 17 2" xfId="2159" xr:uid="{00000000-0005-0000-0000-000019230000}"/>
    <cellStyle name="Normal 4 17 2 2" xfId="6063" xr:uid="{00000000-0005-0000-0000-00001A230000}"/>
    <cellStyle name="Normal 4 17 3" xfId="6064" xr:uid="{00000000-0005-0000-0000-00001B230000}"/>
    <cellStyle name="Normal 4 17_Sheet1" xfId="6065" xr:uid="{00000000-0005-0000-0000-00001C230000}"/>
    <cellStyle name="Normal 4 18" xfId="2160" xr:uid="{00000000-0005-0000-0000-00001D230000}"/>
    <cellStyle name="Normal 4 18 2" xfId="2161" xr:uid="{00000000-0005-0000-0000-00001E230000}"/>
    <cellStyle name="Normal 4 18 2 2" xfId="6066" xr:uid="{00000000-0005-0000-0000-00001F230000}"/>
    <cellStyle name="Normal 4 18 3" xfId="6067" xr:uid="{00000000-0005-0000-0000-000020230000}"/>
    <cellStyle name="Normal 4 18_Sheet1" xfId="6068" xr:uid="{00000000-0005-0000-0000-000021230000}"/>
    <cellStyle name="Normal 4 19" xfId="2162" xr:uid="{00000000-0005-0000-0000-000022230000}"/>
    <cellStyle name="Normal 4 19 2" xfId="2163" xr:uid="{00000000-0005-0000-0000-000023230000}"/>
    <cellStyle name="Normal 4 19 2 2" xfId="6069" xr:uid="{00000000-0005-0000-0000-000024230000}"/>
    <cellStyle name="Normal 4 19 3" xfId="6070" xr:uid="{00000000-0005-0000-0000-000025230000}"/>
    <cellStyle name="Normal 4 19_Sheet1" xfId="6071" xr:uid="{00000000-0005-0000-0000-000026230000}"/>
    <cellStyle name="Normal 4 2" xfId="2164" xr:uid="{00000000-0005-0000-0000-000027230000}"/>
    <cellStyle name="Normal 4 2 2" xfId="2165" xr:uid="{00000000-0005-0000-0000-000028230000}"/>
    <cellStyle name="Normal 4 2 2 2" xfId="6072" xr:uid="{00000000-0005-0000-0000-000029230000}"/>
    <cellStyle name="Normal 4 2 3" xfId="3202" xr:uid="{00000000-0005-0000-0000-00002A230000}"/>
    <cellStyle name="Normal 4 2_Data Input" xfId="4403" xr:uid="{00000000-0005-0000-0000-00002B230000}"/>
    <cellStyle name="Normal 4 20" xfId="2166" xr:uid="{00000000-0005-0000-0000-00002C230000}"/>
    <cellStyle name="Normal 4 20 2" xfId="2167" xr:uid="{00000000-0005-0000-0000-00002D230000}"/>
    <cellStyle name="Normal 4 20 2 2" xfId="6073" xr:uid="{00000000-0005-0000-0000-00002E230000}"/>
    <cellStyle name="Normal 4 20 3" xfId="6074" xr:uid="{00000000-0005-0000-0000-00002F230000}"/>
    <cellStyle name="Normal 4 20_Sheet1" xfId="6075" xr:uid="{00000000-0005-0000-0000-000030230000}"/>
    <cellStyle name="Normal 4 21" xfId="2168" xr:uid="{00000000-0005-0000-0000-000031230000}"/>
    <cellStyle name="Normal 4 21 2" xfId="2169" xr:uid="{00000000-0005-0000-0000-000032230000}"/>
    <cellStyle name="Normal 4 21 2 2" xfId="6076" xr:uid="{00000000-0005-0000-0000-000033230000}"/>
    <cellStyle name="Normal 4 21 3" xfId="6077" xr:uid="{00000000-0005-0000-0000-000034230000}"/>
    <cellStyle name="Normal 4 21_Sheet1" xfId="6078" xr:uid="{00000000-0005-0000-0000-000035230000}"/>
    <cellStyle name="Normal 4 22" xfId="2170" xr:uid="{00000000-0005-0000-0000-000036230000}"/>
    <cellStyle name="Normal 4 22 2" xfId="2171" xr:uid="{00000000-0005-0000-0000-000037230000}"/>
    <cellStyle name="Normal 4 22 2 2" xfId="6079" xr:uid="{00000000-0005-0000-0000-000038230000}"/>
    <cellStyle name="Normal 4 22 3" xfId="6080" xr:uid="{00000000-0005-0000-0000-000039230000}"/>
    <cellStyle name="Normal 4 22_Sheet1" xfId="6081" xr:uid="{00000000-0005-0000-0000-00003A230000}"/>
    <cellStyle name="Normal 4 23" xfId="2172" xr:uid="{00000000-0005-0000-0000-00003B230000}"/>
    <cellStyle name="Normal 4 23 2" xfId="2173" xr:uid="{00000000-0005-0000-0000-00003C230000}"/>
    <cellStyle name="Normal 4 23 2 2" xfId="6082" xr:uid="{00000000-0005-0000-0000-00003D230000}"/>
    <cellStyle name="Normal 4 23 3" xfId="6083" xr:uid="{00000000-0005-0000-0000-00003E230000}"/>
    <cellStyle name="Normal 4 23_Sheet1" xfId="6084" xr:uid="{00000000-0005-0000-0000-00003F230000}"/>
    <cellStyle name="Normal 4 24" xfId="2174" xr:uid="{00000000-0005-0000-0000-000040230000}"/>
    <cellStyle name="Normal 4 24 2" xfId="2175" xr:uid="{00000000-0005-0000-0000-000041230000}"/>
    <cellStyle name="Normal 4 24 2 2" xfId="6085" xr:uid="{00000000-0005-0000-0000-000042230000}"/>
    <cellStyle name="Normal 4 24 3" xfId="6086" xr:uid="{00000000-0005-0000-0000-000043230000}"/>
    <cellStyle name="Normal 4 24_Sheet1" xfId="6087" xr:uid="{00000000-0005-0000-0000-000044230000}"/>
    <cellStyle name="Normal 4 25" xfId="2176" xr:uid="{00000000-0005-0000-0000-000045230000}"/>
    <cellStyle name="Normal 4 25 2" xfId="2177" xr:uid="{00000000-0005-0000-0000-000046230000}"/>
    <cellStyle name="Normal 4 25 2 2" xfId="6088" xr:uid="{00000000-0005-0000-0000-000047230000}"/>
    <cellStyle name="Normal 4 25 3" xfId="6089" xr:uid="{00000000-0005-0000-0000-000048230000}"/>
    <cellStyle name="Normal 4 25_Sheet1" xfId="6090" xr:uid="{00000000-0005-0000-0000-000049230000}"/>
    <cellStyle name="Normal 4 26" xfId="2178" xr:uid="{00000000-0005-0000-0000-00004A230000}"/>
    <cellStyle name="Normal 4 26 2" xfId="2179" xr:uid="{00000000-0005-0000-0000-00004B230000}"/>
    <cellStyle name="Normal 4 26 2 2" xfId="6091" xr:uid="{00000000-0005-0000-0000-00004C230000}"/>
    <cellStyle name="Normal 4 26 3" xfId="6092" xr:uid="{00000000-0005-0000-0000-00004D230000}"/>
    <cellStyle name="Normal 4 26_Sheet1" xfId="6093" xr:uid="{00000000-0005-0000-0000-00004E230000}"/>
    <cellStyle name="Normal 4 27" xfId="2180" xr:uid="{00000000-0005-0000-0000-00004F230000}"/>
    <cellStyle name="Normal 4 27 2" xfId="2181" xr:uid="{00000000-0005-0000-0000-000050230000}"/>
    <cellStyle name="Normal 4 27 2 2" xfId="6094" xr:uid="{00000000-0005-0000-0000-000051230000}"/>
    <cellStyle name="Normal 4 27 3" xfId="6095" xr:uid="{00000000-0005-0000-0000-000052230000}"/>
    <cellStyle name="Normal 4 27_Sheet1" xfId="6096" xr:uid="{00000000-0005-0000-0000-000053230000}"/>
    <cellStyle name="Normal 4 28" xfId="2182" xr:uid="{00000000-0005-0000-0000-000054230000}"/>
    <cellStyle name="Normal 4 28 2" xfId="2183" xr:uid="{00000000-0005-0000-0000-000055230000}"/>
    <cellStyle name="Normal 4 28 2 2" xfId="6097" xr:uid="{00000000-0005-0000-0000-000056230000}"/>
    <cellStyle name="Normal 4 28 3" xfId="6098" xr:uid="{00000000-0005-0000-0000-000057230000}"/>
    <cellStyle name="Normal 4 28_Sheet1" xfId="6099" xr:uid="{00000000-0005-0000-0000-000058230000}"/>
    <cellStyle name="Normal 4 29" xfId="2184" xr:uid="{00000000-0005-0000-0000-000059230000}"/>
    <cellStyle name="Normal 4 29 2" xfId="2185" xr:uid="{00000000-0005-0000-0000-00005A230000}"/>
    <cellStyle name="Normal 4 29 2 2" xfId="6100" xr:uid="{00000000-0005-0000-0000-00005B230000}"/>
    <cellStyle name="Normal 4 29 3" xfId="6101" xr:uid="{00000000-0005-0000-0000-00005C230000}"/>
    <cellStyle name="Normal 4 29_Sheet1" xfId="6102" xr:uid="{00000000-0005-0000-0000-00005D230000}"/>
    <cellStyle name="Normal 4 3" xfId="2186" xr:uid="{00000000-0005-0000-0000-00005E230000}"/>
    <cellStyle name="Normal 4 3 2" xfId="2187" xr:uid="{00000000-0005-0000-0000-00005F230000}"/>
    <cellStyle name="Normal 4 3 2 2" xfId="6103" xr:uid="{00000000-0005-0000-0000-000060230000}"/>
    <cellStyle name="Normal 4 3 3" xfId="2188" xr:uid="{00000000-0005-0000-0000-000061230000}"/>
    <cellStyle name="Normal 4 3 3 2" xfId="6681" xr:uid="{00000000-0005-0000-0000-000062230000}"/>
    <cellStyle name="Normal 4 3 3 3" xfId="6408" xr:uid="{00000000-0005-0000-0000-000063230000}"/>
    <cellStyle name="Normal 4 3 3 4" xfId="3203" xr:uid="{00000000-0005-0000-0000-000064230000}"/>
    <cellStyle name="Normal 4 3 3_Output(m)" xfId="6104" xr:uid="{00000000-0005-0000-0000-000065230000}"/>
    <cellStyle name="Normal 4 3 4" xfId="6407" xr:uid="{00000000-0005-0000-0000-000066230000}"/>
    <cellStyle name="Normal 4 3_Data Input" xfId="4404" xr:uid="{00000000-0005-0000-0000-000067230000}"/>
    <cellStyle name="Normal 4 30" xfId="2189" xr:uid="{00000000-0005-0000-0000-000068230000}"/>
    <cellStyle name="Normal 4 30 2" xfId="2190" xr:uid="{00000000-0005-0000-0000-000069230000}"/>
    <cellStyle name="Normal 4 30 2 2" xfId="6105" xr:uid="{00000000-0005-0000-0000-00006A230000}"/>
    <cellStyle name="Normal 4 30 3" xfId="6106" xr:uid="{00000000-0005-0000-0000-00006B230000}"/>
    <cellStyle name="Normal 4 30_Sheet1" xfId="6107" xr:uid="{00000000-0005-0000-0000-00006C230000}"/>
    <cellStyle name="Normal 4 31" xfId="2191" xr:uid="{00000000-0005-0000-0000-00006D230000}"/>
    <cellStyle name="Normal 4 31 2" xfId="2192" xr:uid="{00000000-0005-0000-0000-00006E230000}"/>
    <cellStyle name="Normal 4 31 2 2" xfId="6108" xr:uid="{00000000-0005-0000-0000-00006F230000}"/>
    <cellStyle name="Normal 4 31 3" xfId="6109" xr:uid="{00000000-0005-0000-0000-000070230000}"/>
    <cellStyle name="Normal 4 31_Sheet1" xfId="6110" xr:uid="{00000000-0005-0000-0000-000071230000}"/>
    <cellStyle name="Normal 4 32" xfId="2193" xr:uid="{00000000-0005-0000-0000-000072230000}"/>
    <cellStyle name="Normal 4 32 2" xfId="2194" xr:uid="{00000000-0005-0000-0000-000073230000}"/>
    <cellStyle name="Normal 4 32 2 2" xfId="6111" xr:uid="{00000000-0005-0000-0000-000074230000}"/>
    <cellStyle name="Normal 4 32 3" xfId="6112" xr:uid="{00000000-0005-0000-0000-000075230000}"/>
    <cellStyle name="Normal 4 32_Sheet1" xfId="6113" xr:uid="{00000000-0005-0000-0000-000076230000}"/>
    <cellStyle name="Normal 4 33" xfId="2195" xr:uid="{00000000-0005-0000-0000-000077230000}"/>
    <cellStyle name="Normal 4 33 2" xfId="2196" xr:uid="{00000000-0005-0000-0000-000078230000}"/>
    <cellStyle name="Normal 4 33 2 2" xfId="6114" xr:uid="{00000000-0005-0000-0000-000079230000}"/>
    <cellStyle name="Normal 4 33 3" xfId="6115" xr:uid="{00000000-0005-0000-0000-00007A230000}"/>
    <cellStyle name="Normal 4 33_Sheet1" xfId="6116" xr:uid="{00000000-0005-0000-0000-00007B230000}"/>
    <cellStyle name="Normal 4 34" xfId="2197" xr:uid="{00000000-0005-0000-0000-00007C230000}"/>
    <cellStyle name="Normal 4 34 2" xfId="2198" xr:uid="{00000000-0005-0000-0000-00007D230000}"/>
    <cellStyle name="Normal 4 34 2 2" xfId="6117" xr:uid="{00000000-0005-0000-0000-00007E230000}"/>
    <cellStyle name="Normal 4 34 3" xfId="6118" xr:uid="{00000000-0005-0000-0000-00007F230000}"/>
    <cellStyle name="Normal 4 34_Sheet1" xfId="6119" xr:uid="{00000000-0005-0000-0000-000080230000}"/>
    <cellStyle name="Normal 4 35" xfId="2199" xr:uid="{00000000-0005-0000-0000-000081230000}"/>
    <cellStyle name="Normal 4 35 2" xfId="2200" xr:uid="{00000000-0005-0000-0000-000082230000}"/>
    <cellStyle name="Normal 4 35 2 2" xfId="6120" xr:uid="{00000000-0005-0000-0000-000083230000}"/>
    <cellStyle name="Normal 4 35 3" xfId="6121" xr:uid="{00000000-0005-0000-0000-000084230000}"/>
    <cellStyle name="Normal 4 35_Sheet1" xfId="6122" xr:uid="{00000000-0005-0000-0000-000085230000}"/>
    <cellStyle name="Normal 4 36" xfId="2201" xr:uid="{00000000-0005-0000-0000-000086230000}"/>
    <cellStyle name="Normal 4 36 2" xfId="6123" xr:uid="{00000000-0005-0000-0000-000087230000}"/>
    <cellStyle name="Normal 4 37" xfId="2202" xr:uid="{00000000-0005-0000-0000-000088230000}"/>
    <cellStyle name="Normal 4 37 2" xfId="6682" xr:uid="{00000000-0005-0000-0000-000089230000}"/>
    <cellStyle name="Normal 4 37 3" xfId="6409" xr:uid="{00000000-0005-0000-0000-00008A230000}"/>
    <cellStyle name="Normal 4 37_Output(m)" xfId="6124" xr:uid="{00000000-0005-0000-0000-00008B230000}"/>
    <cellStyle name="Normal 4 38" xfId="3823" xr:uid="{00000000-0005-0000-0000-00008C230000}"/>
    <cellStyle name="Normal 4 39" xfId="3201" xr:uid="{00000000-0005-0000-0000-00008D230000}"/>
    <cellStyle name="Normal 4 4" xfId="2203" xr:uid="{00000000-0005-0000-0000-00008E230000}"/>
    <cellStyle name="Normal 4 4 2" xfId="2204" xr:uid="{00000000-0005-0000-0000-00008F230000}"/>
    <cellStyle name="Normal 4 4 2 2" xfId="6126" xr:uid="{00000000-0005-0000-0000-000090230000}"/>
    <cellStyle name="Normal 4 4 3" xfId="6127" xr:uid="{00000000-0005-0000-0000-000091230000}"/>
    <cellStyle name="Normal 4 4_Output(m)" xfId="6125" xr:uid="{00000000-0005-0000-0000-000092230000}"/>
    <cellStyle name="Normal 4 40" xfId="4126" xr:uid="{00000000-0005-0000-0000-000093230000}"/>
    <cellStyle name="Normal 4 41" xfId="4056" xr:uid="{00000000-0005-0000-0000-000094230000}"/>
    <cellStyle name="Normal 4 42" xfId="4115" xr:uid="{00000000-0005-0000-0000-000095230000}"/>
    <cellStyle name="Normal 4 43" xfId="4066" xr:uid="{00000000-0005-0000-0000-000096230000}"/>
    <cellStyle name="Normal 4 44" xfId="6493" xr:uid="{00000000-0005-0000-0000-000097230000}"/>
    <cellStyle name="Normal 4 45" xfId="6705" xr:uid="{00000000-0005-0000-0000-000098230000}"/>
    <cellStyle name="Normal 4 46" xfId="7188" xr:uid="{00000000-0005-0000-0000-000099230000}"/>
    <cellStyle name="Normal 4 47" xfId="2709" xr:uid="{00000000-0005-0000-0000-00009A230000}"/>
    <cellStyle name="Normal 4 48" xfId="8028" xr:uid="{00000000-0005-0000-0000-00009B230000}"/>
    <cellStyle name="Normal 4 49" xfId="9116" xr:uid="{00000000-0005-0000-0000-00009C230000}"/>
    <cellStyle name="Normal 4 5" xfId="2205" xr:uid="{00000000-0005-0000-0000-00009D230000}"/>
    <cellStyle name="Normal 4 5 2" xfId="2206" xr:uid="{00000000-0005-0000-0000-00009E230000}"/>
    <cellStyle name="Normal 4 5 2 2" xfId="6128" xr:uid="{00000000-0005-0000-0000-00009F230000}"/>
    <cellStyle name="Normal 4 5 3" xfId="6129" xr:uid="{00000000-0005-0000-0000-0000A0230000}"/>
    <cellStyle name="Normal 4 5_Sheet1" xfId="6130" xr:uid="{00000000-0005-0000-0000-0000A1230000}"/>
    <cellStyle name="Normal 4 50" xfId="10481" xr:uid="{00000000-0005-0000-0000-0000A2230000}"/>
    <cellStyle name="Normal 4 51" xfId="10643" xr:uid="{00000000-0005-0000-0000-0000A3230000}"/>
    <cellStyle name="Normal 4 52" xfId="10654" xr:uid="{00000000-0005-0000-0000-0000A4230000}"/>
    <cellStyle name="Normal 4 6" xfId="2207" xr:uid="{00000000-0005-0000-0000-0000A5230000}"/>
    <cellStyle name="Normal 4 6 2" xfId="2208" xr:uid="{00000000-0005-0000-0000-0000A6230000}"/>
    <cellStyle name="Normal 4 6 2 2" xfId="6131" xr:uid="{00000000-0005-0000-0000-0000A7230000}"/>
    <cellStyle name="Normal 4 6 3" xfId="6132" xr:uid="{00000000-0005-0000-0000-0000A8230000}"/>
    <cellStyle name="Normal 4 6_Sheet1" xfId="6133" xr:uid="{00000000-0005-0000-0000-0000A9230000}"/>
    <cellStyle name="Normal 4 7" xfId="2209" xr:uid="{00000000-0005-0000-0000-0000AA230000}"/>
    <cellStyle name="Normal 4 7 2" xfId="2210" xr:uid="{00000000-0005-0000-0000-0000AB230000}"/>
    <cellStyle name="Normal 4 7 2 2" xfId="6134" xr:uid="{00000000-0005-0000-0000-0000AC230000}"/>
    <cellStyle name="Normal 4 7 3" xfId="6135" xr:uid="{00000000-0005-0000-0000-0000AD230000}"/>
    <cellStyle name="Normal 4 7_Sheet1" xfId="6136" xr:uid="{00000000-0005-0000-0000-0000AE230000}"/>
    <cellStyle name="Normal 4 8" xfId="2211" xr:uid="{00000000-0005-0000-0000-0000AF230000}"/>
    <cellStyle name="Normal 4 8 2" xfId="2212" xr:uid="{00000000-0005-0000-0000-0000B0230000}"/>
    <cellStyle name="Normal 4 8 2 2" xfId="6137" xr:uid="{00000000-0005-0000-0000-0000B1230000}"/>
    <cellStyle name="Normal 4 8 3" xfId="6138" xr:uid="{00000000-0005-0000-0000-0000B2230000}"/>
    <cellStyle name="Normal 4 8_Sheet1" xfId="6139" xr:uid="{00000000-0005-0000-0000-0000B3230000}"/>
    <cellStyle name="Normal 4 9" xfId="2213" xr:uid="{00000000-0005-0000-0000-0000B4230000}"/>
    <cellStyle name="Normal 4 9 2" xfId="2214" xr:uid="{00000000-0005-0000-0000-0000B5230000}"/>
    <cellStyle name="Normal 4 9 2 2" xfId="6140" xr:uid="{00000000-0005-0000-0000-0000B6230000}"/>
    <cellStyle name="Normal 4 9 3" xfId="6141" xr:uid="{00000000-0005-0000-0000-0000B7230000}"/>
    <cellStyle name="Normal 4 9_Sheet1" xfId="6142" xr:uid="{00000000-0005-0000-0000-0000B8230000}"/>
    <cellStyle name="Normal 4_Compara" xfId="2215" xr:uid="{00000000-0005-0000-0000-0000B9230000}"/>
    <cellStyle name="Normal 40" xfId="2216" xr:uid="{00000000-0005-0000-0000-0000BA230000}"/>
    <cellStyle name="Normal 40 2" xfId="2217" xr:uid="{00000000-0005-0000-0000-0000BB230000}"/>
    <cellStyle name="Normal 40 3" xfId="2218" xr:uid="{00000000-0005-0000-0000-0000BC230000}"/>
    <cellStyle name="Normal 40 4" xfId="2219" xr:uid="{00000000-0005-0000-0000-0000BD230000}"/>
    <cellStyle name="Normal 40 5" xfId="3204" xr:uid="{00000000-0005-0000-0000-0000BE230000}"/>
    <cellStyle name="Normal 40_Fuel Cost" xfId="3824" xr:uid="{00000000-0005-0000-0000-0000BF230000}"/>
    <cellStyle name="Normal 41" xfId="2220" xr:uid="{00000000-0005-0000-0000-0000C0230000}"/>
    <cellStyle name="Normal 41 2" xfId="2221" xr:uid="{00000000-0005-0000-0000-0000C1230000}"/>
    <cellStyle name="Normal 41 3" xfId="2222" xr:uid="{00000000-0005-0000-0000-0000C2230000}"/>
    <cellStyle name="Normal 41 4" xfId="2223" xr:uid="{00000000-0005-0000-0000-0000C3230000}"/>
    <cellStyle name="Normal 41 5" xfId="3205" xr:uid="{00000000-0005-0000-0000-0000C4230000}"/>
    <cellStyle name="Normal 41_Fuel Cost" xfId="3825" xr:uid="{00000000-0005-0000-0000-0000C5230000}"/>
    <cellStyle name="Normal 42" xfId="2224" xr:uid="{00000000-0005-0000-0000-0000C6230000}"/>
    <cellStyle name="Normal 42 2" xfId="2225" xr:uid="{00000000-0005-0000-0000-0000C7230000}"/>
    <cellStyle name="Normal 42 3" xfId="2226" xr:uid="{00000000-0005-0000-0000-0000C8230000}"/>
    <cellStyle name="Normal 42 4" xfId="2227" xr:uid="{00000000-0005-0000-0000-0000C9230000}"/>
    <cellStyle name="Normal 42 5" xfId="3206" xr:uid="{00000000-0005-0000-0000-0000CA230000}"/>
    <cellStyle name="Normal 42_Fuel Cost" xfId="3826" xr:uid="{00000000-0005-0000-0000-0000CB230000}"/>
    <cellStyle name="Normal 43" xfId="2228" xr:uid="{00000000-0005-0000-0000-0000CC230000}"/>
    <cellStyle name="Normal 43 2" xfId="2229" xr:uid="{00000000-0005-0000-0000-0000CD230000}"/>
    <cellStyle name="Normal 43 3" xfId="3207" xr:uid="{00000000-0005-0000-0000-0000CE230000}"/>
    <cellStyle name="Normal 43_Fuel Cost" xfId="3827" xr:uid="{00000000-0005-0000-0000-0000CF230000}"/>
    <cellStyle name="Normal 44" xfId="2230" xr:uid="{00000000-0005-0000-0000-0000D0230000}"/>
    <cellStyle name="Normal 44 2" xfId="2231" xr:uid="{00000000-0005-0000-0000-0000D1230000}"/>
    <cellStyle name="Normal 44 3" xfId="3208" xr:uid="{00000000-0005-0000-0000-0000D2230000}"/>
    <cellStyle name="Normal 44_Fuel Cost" xfId="3828" xr:uid="{00000000-0005-0000-0000-0000D3230000}"/>
    <cellStyle name="Normal 45" xfId="2232" xr:uid="{00000000-0005-0000-0000-0000D4230000}"/>
    <cellStyle name="Normal 45 2" xfId="2233" xr:uid="{00000000-0005-0000-0000-0000D5230000}"/>
    <cellStyle name="Normal 45 3" xfId="3209" xr:uid="{00000000-0005-0000-0000-0000D6230000}"/>
    <cellStyle name="Normal 45_Fuel Cost" xfId="3829" xr:uid="{00000000-0005-0000-0000-0000D7230000}"/>
    <cellStyle name="Normal 46" xfId="2234" xr:uid="{00000000-0005-0000-0000-0000D8230000}"/>
    <cellStyle name="Normal 46 2" xfId="2235" xr:uid="{00000000-0005-0000-0000-0000D9230000}"/>
    <cellStyle name="Normal 46 3" xfId="3210" xr:uid="{00000000-0005-0000-0000-0000DA230000}"/>
    <cellStyle name="Normal 46_Fuel Cost" xfId="3830" xr:uid="{00000000-0005-0000-0000-0000DB230000}"/>
    <cellStyle name="Normal 47" xfId="2236" xr:uid="{00000000-0005-0000-0000-0000DC230000}"/>
    <cellStyle name="Normal 47 2" xfId="2237" xr:uid="{00000000-0005-0000-0000-0000DD230000}"/>
    <cellStyle name="Normal 47 3" xfId="3211" xr:uid="{00000000-0005-0000-0000-0000DE230000}"/>
    <cellStyle name="Normal 47_Fuel Cost" xfId="3831" xr:uid="{00000000-0005-0000-0000-0000DF230000}"/>
    <cellStyle name="Normal 48" xfId="2238" xr:uid="{00000000-0005-0000-0000-0000E0230000}"/>
    <cellStyle name="Normal 48 2" xfId="2239" xr:uid="{00000000-0005-0000-0000-0000E1230000}"/>
    <cellStyle name="Normal 48 3" xfId="3212" xr:uid="{00000000-0005-0000-0000-0000E2230000}"/>
    <cellStyle name="Normal 48_Fuel Cost" xfId="3832" xr:uid="{00000000-0005-0000-0000-0000E3230000}"/>
    <cellStyle name="Normal 49" xfId="2240" xr:uid="{00000000-0005-0000-0000-0000E4230000}"/>
    <cellStyle name="Normal 49 2" xfId="2241" xr:uid="{00000000-0005-0000-0000-0000E5230000}"/>
    <cellStyle name="Normal 49 3" xfId="3213" xr:uid="{00000000-0005-0000-0000-0000E6230000}"/>
    <cellStyle name="Normal 49_Fuel Cost" xfId="3833" xr:uid="{00000000-0005-0000-0000-0000E7230000}"/>
    <cellStyle name="Normal 5" xfId="2242" xr:uid="{00000000-0005-0000-0000-0000E8230000}"/>
    <cellStyle name="Normal 5 10" xfId="2243" xr:uid="{00000000-0005-0000-0000-0000E9230000}"/>
    <cellStyle name="Normal 5 10 2" xfId="6684" xr:uid="{00000000-0005-0000-0000-0000EA230000}"/>
    <cellStyle name="Normal 5 10 3" xfId="6410" xr:uid="{00000000-0005-0000-0000-0000EB230000}"/>
    <cellStyle name="Normal 5 10 4" xfId="3215" xr:uid="{00000000-0005-0000-0000-0000EC230000}"/>
    <cellStyle name="Normal 5 10_Output(m)" xfId="6143" xr:uid="{00000000-0005-0000-0000-0000ED230000}"/>
    <cellStyle name="Normal 5 11" xfId="2244" xr:uid="{00000000-0005-0000-0000-0000EE230000}"/>
    <cellStyle name="Normal 5 11 2" xfId="6876" xr:uid="{00000000-0005-0000-0000-0000EF230000}"/>
    <cellStyle name="Normal 5 11 3" xfId="6411" xr:uid="{00000000-0005-0000-0000-0000F0230000}"/>
    <cellStyle name="Normal 5 11_Output(m)" xfId="6144" xr:uid="{00000000-0005-0000-0000-0000F1230000}"/>
    <cellStyle name="Normal 5 12" xfId="3214" xr:uid="{00000000-0005-0000-0000-0000F2230000}"/>
    <cellStyle name="Normal 5 12 2" xfId="6683" xr:uid="{00000000-0005-0000-0000-0000F3230000}"/>
    <cellStyle name="Normal 5 12 3" xfId="6412" xr:uid="{00000000-0005-0000-0000-0000F4230000}"/>
    <cellStyle name="Normal 5 12_Output(m)" xfId="6145" xr:uid="{00000000-0005-0000-0000-0000F5230000}"/>
    <cellStyle name="Normal 5 2" xfId="2245" xr:uid="{00000000-0005-0000-0000-0000F6230000}"/>
    <cellStyle name="Normal 5 2 2" xfId="2246" xr:uid="{00000000-0005-0000-0000-0000F7230000}"/>
    <cellStyle name="Normal 5 2 2 2" xfId="6146" xr:uid="{00000000-0005-0000-0000-0000F8230000}"/>
    <cellStyle name="Normal 5 2 3" xfId="3216" xr:uid="{00000000-0005-0000-0000-0000F9230000}"/>
    <cellStyle name="Normal 5 2_Data Input" xfId="4405" xr:uid="{00000000-0005-0000-0000-0000FA230000}"/>
    <cellStyle name="Normal 5 3" xfId="2247" xr:uid="{00000000-0005-0000-0000-0000FB230000}"/>
    <cellStyle name="Normal 5 3 2" xfId="2248" xr:uid="{00000000-0005-0000-0000-0000FC230000}"/>
    <cellStyle name="Normal 5 3 2 2" xfId="2249" xr:uid="{00000000-0005-0000-0000-0000FD230000}"/>
    <cellStyle name="Normal 5 3 2 2 2" xfId="6147" xr:uid="{00000000-0005-0000-0000-0000FE230000}"/>
    <cellStyle name="Normal 5 3 2 3" xfId="3218" xr:uid="{00000000-0005-0000-0000-0000FF230000}"/>
    <cellStyle name="Normal 5 3 2_Data Input" xfId="4407" xr:uid="{00000000-0005-0000-0000-000000240000}"/>
    <cellStyle name="Normal 5 3 3" xfId="2250" xr:uid="{00000000-0005-0000-0000-000001240000}"/>
    <cellStyle name="Normal 5 3 3 2" xfId="6148" xr:uid="{00000000-0005-0000-0000-000002240000}"/>
    <cellStyle name="Normal 5 3 4" xfId="3217" xr:uid="{00000000-0005-0000-0000-000003240000}"/>
    <cellStyle name="Normal 5 3_Data Input" xfId="4406" xr:uid="{00000000-0005-0000-0000-000004240000}"/>
    <cellStyle name="Normal 5 4" xfId="2251" xr:uid="{00000000-0005-0000-0000-000005240000}"/>
    <cellStyle name="Normal 5 4 2" xfId="2252" xr:uid="{00000000-0005-0000-0000-000006240000}"/>
    <cellStyle name="Normal 5 4 2 2" xfId="6149" xr:uid="{00000000-0005-0000-0000-000007240000}"/>
    <cellStyle name="Normal 5 4 3" xfId="3219" xr:uid="{00000000-0005-0000-0000-000008240000}"/>
    <cellStyle name="Normal 5 4_Data Input" xfId="4408" xr:uid="{00000000-0005-0000-0000-000009240000}"/>
    <cellStyle name="Normal 5 5" xfId="2253" xr:uid="{00000000-0005-0000-0000-00000A240000}"/>
    <cellStyle name="Normal 5 5 2" xfId="2254" xr:uid="{00000000-0005-0000-0000-00000B240000}"/>
    <cellStyle name="Normal 5 5 2 2" xfId="6150" xr:uid="{00000000-0005-0000-0000-00000C240000}"/>
    <cellStyle name="Normal 5 5 3" xfId="3220" xr:uid="{00000000-0005-0000-0000-00000D240000}"/>
    <cellStyle name="Normal 5 5_Data Input" xfId="4409" xr:uid="{00000000-0005-0000-0000-00000E240000}"/>
    <cellStyle name="Normal 5 6" xfId="2255" xr:uid="{00000000-0005-0000-0000-00000F240000}"/>
    <cellStyle name="Normal 5 6 2" xfId="2256" xr:uid="{00000000-0005-0000-0000-000010240000}"/>
    <cellStyle name="Normal 5 6 2 2" xfId="6151" xr:uid="{00000000-0005-0000-0000-000011240000}"/>
    <cellStyle name="Normal 5 6 3" xfId="3221" xr:uid="{00000000-0005-0000-0000-000012240000}"/>
    <cellStyle name="Normal 5 6_Data Input" xfId="4410" xr:uid="{00000000-0005-0000-0000-000013240000}"/>
    <cellStyle name="Normal 5 7" xfId="2257" xr:uid="{00000000-0005-0000-0000-000014240000}"/>
    <cellStyle name="Normal 5 7 2" xfId="2258" xr:uid="{00000000-0005-0000-0000-000015240000}"/>
    <cellStyle name="Normal 5 7 2 2" xfId="6153" xr:uid="{00000000-0005-0000-0000-000016240000}"/>
    <cellStyle name="Normal 5 7 3" xfId="2259" xr:uid="{00000000-0005-0000-0000-000017240000}"/>
    <cellStyle name="Normal 5 7_Output(m)" xfId="6152" xr:uid="{00000000-0005-0000-0000-000018240000}"/>
    <cellStyle name="Normal 5 8" xfId="2260" xr:uid="{00000000-0005-0000-0000-000019240000}"/>
    <cellStyle name="Normal 5 9" xfId="2261" xr:uid="{00000000-0005-0000-0000-00001A240000}"/>
    <cellStyle name="Normal 5 9 2" xfId="6685" xr:uid="{00000000-0005-0000-0000-00001B240000}"/>
    <cellStyle name="Normal 5 9 3" xfId="6413" xr:uid="{00000000-0005-0000-0000-00001C240000}"/>
    <cellStyle name="Normal 5 9 4" xfId="3222" xr:uid="{00000000-0005-0000-0000-00001D240000}"/>
    <cellStyle name="Normal 5 9_Output(m)" xfId="6154" xr:uid="{00000000-0005-0000-0000-00001E240000}"/>
    <cellStyle name="Normal 5_Energy By Source" xfId="3223" xr:uid="{00000000-0005-0000-0000-00001F240000}"/>
    <cellStyle name="Normal 50" xfId="2262" xr:uid="{00000000-0005-0000-0000-000020240000}"/>
    <cellStyle name="Normal 50 2" xfId="2263" xr:uid="{00000000-0005-0000-0000-000021240000}"/>
    <cellStyle name="Normal 50 2 2" xfId="2264" xr:uid="{00000000-0005-0000-0000-000022240000}"/>
    <cellStyle name="Normal 50 3" xfId="2265" xr:uid="{00000000-0005-0000-0000-000023240000}"/>
    <cellStyle name="Normal 50 4" xfId="2266" xr:uid="{00000000-0005-0000-0000-000024240000}"/>
    <cellStyle name="Normal 50 5" xfId="2267" xr:uid="{00000000-0005-0000-0000-000025240000}"/>
    <cellStyle name="Normal 50 6" xfId="3224" xr:uid="{00000000-0005-0000-0000-000026240000}"/>
    <cellStyle name="Normal 50_Fuel Cost" xfId="3834" xr:uid="{00000000-0005-0000-0000-000027240000}"/>
    <cellStyle name="Normal 51" xfId="2268" xr:uid="{00000000-0005-0000-0000-000028240000}"/>
    <cellStyle name="Normal 51 2" xfId="2269" xr:uid="{00000000-0005-0000-0000-000029240000}"/>
    <cellStyle name="Normal 51 2 2" xfId="3226" xr:uid="{00000000-0005-0000-0000-00002A240000}"/>
    <cellStyle name="Normal 51 2_Data Input" xfId="4412" xr:uid="{00000000-0005-0000-0000-00002B240000}"/>
    <cellStyle name="Normal 51 3" xfId="2270" xr:uid="{00000000-0005-0000-0000-00002C240000}"/>
    <cellStyle name="Normal 51 4" xfId="2271" xr:uid="{00000000-0005-0000-0000-00002D240000}"/>
    <cellStyle name="Normal 51 4 2" xfId="6155" xr:uid="{00000000-0005-0000-0000-00002E240000}"/>
    <cellStyle name="Normal 51 5" xfId="3225" xr:uid="{00000000-0005-0000-0000-00002F240000}"/>
    <cellStyle name="Normal 51 5 2" xfId="6686" xr:uid="{00000000-0005-0000-0000-000030240000}"/>
    <cellStyle name="Normal 51 5 3" xfId="6414" xr:uid="{00000000-0005-0000-0000-000031240000}"/>
    <cellStyle name="Normal 51 5_Output(m)" xfId="6156" xr:uid="{00000000-0005-0000-0000-000032240000}"/>
    <cellStyle name="Normal 51 6" xfId="4132" xr:uid="{00000000-0005-0000-0000-000033240000}"/>
    <cellStyle name="Normal 51 7" xfId="4050" xr:uid="{00000000-0005-0000-0000-000034240000}"/>
    <cellStyle name="Normal 51 8" xfId="4120" xr:uid="{00000000-0005-0000-0000-000035240000}"/>
    <cellStyle name="Normal 51 9" xfId="4061" xr:uid="{00000000-0005-0000-0000-000036240000}"/>
    <cellStyle name="Normal 51_Data Input" xfId="4411" xr:uid="{00000000-0005-0000-0000-000037240000}"/>
    <cellStyle name="Normal 52" xfId="2272" xr:uid="{00000000-0005-0000-0000-000038240000}"/>
    <cellStyle name="Normal 52 2" xfId="2273" xr:uid="{00000000-0005-0000-0000-000039240000}"/>
    <cellStyle name="Normal 52 2 2" xfId="3228" xr:uid="{00000000-0005-0000-0000-00003A240000}"/>
    <cellStyle name="Normal 52 2_Data Input" xfId="4414" xr:uid="{00000000-0005-0000-0000-00003B240000}"/>
    <cellStyle name="Normal 52 3" xfId="2274" xr:uid="{00000000-0005-0000-0000-00003C240000}"/>
    <cellStyle name="Normal 52 4" xfId="2275" xr:uid="{00000000-0005-0000-0000-00003D240000}"/>
    <cellStyle name="Normal 52 4 2" xfId="6157" xr:uid="{00000000-0005-0000-0000-00003E240000}"/>
    <cellStyle name="Normal 52 5" xfId="3227" xr:uid="{00000000-0005-0000-0000-00003F240000}"/>
    <cellStyle name="Normal 52 5 2" xfId="6687" xr:uid="{00000000-0005-0000-0000-000040240000}"/>
    <cellStyle name="Normal 52 5 3" xfId="6415" xr:uid="{00000000-0005-0000-0000-000041240000}"/>
    <cellStyle name="Normal 52 5_Output(m)" xfId="6158" xr:uid="{00000000-0005-0000-0000-000042240000}"/>
    <cellStyle name="Normal 52 6" xfId="4133" xr:uid="{00000000-0005-0000-0000-000043240000}"/>
    <cellStyle name="Normal 52 7" xfId="4048" xr:uid="{00000000-0005-0000-0000-000044240000}"/>
    <cellStyle name="Normal 52 8" xfId="4156" xr:uid="{00000000-0005-0000-0000-000045240000}"/>
    <cellStyle name="Normal 52 9" xfId="4153" xr:uid="{00000000-0005-0000-0000-000046240000}"/>
    <cellStyle name="Normal 52_Data Input" xfId="4413" xr:uid="{00000000-0005-0000-0000-000047240000}"/>
    <cellStyle name="Normal 53" xfId="2276" xr:uid="{00000000-0005-0000-0000-000048240000}"/>
    <cellStyle name="Normal 53 2" xfId="2277" xr:uid="{00000000-0005-0000-0000-000049240000}"/>
    <cellStyle name="Normal 53 2 2" xfId="3230" xr:uid="{00000000-0005-0000-0000-00004A240000}"/>
    <cellStyle name="Normal 53 2_Data Input" xfId="4416" xr:uid="{00000000-0005-0000-0000-00004B240000}"/>
    <cellStyle name="Normal 53 3" xfId="2278" xr:uid="{00000000-0005-0000-0000-00004C240000}"/>
    <cellStyle name="Normal 53 4" xfId="2279" xr:uid="{00000000-0005-0000-0000-00004D240000}"/>
    <cellStyle name="Normal 53 4 2" xfId="6159" xr:uid="{00000000-0005-0000-0000-00004E240000}"/>
    <cellStyle name="Normal 53 5" xfId="3229" xr:uid="{00000000-0005-0000-0000-00004F240000}"/>
    <cellStyle name="Normal 53 5 2" xfId="6688" xr:uid="{00000000-0005-0000-0000-000050240000}"/>
    <cellStyle name="Normal 53 5 3" xfId="6416" xr:uid="{00000000-0005-0000-0000-000051240000}"/>
    <cellStyle name="Normal 53 5_Output(m)" xfId="6160" xr:uid="{00000000-0005-0000-0000-000052240000}"/>
    <cellStyle name="Normal 53 6" xfId="4134" xr:uid="{00000000-0005-0000-0000-000053240000}"/>
    <cellStyle name="Normal 53 7" xfId="4047" xr:uid="{00000000-0005-0000-0000-000054240000}"/>
    <cellStyle name="Normal 53 8" xfId="4123" xr:uid="{00000000-0005-0000-0000-000055240000}"/>
    <cellStyle name="Normal 53 9" xfId="4058" xr:uid="{00000000-0005-0000-0000-000056240000}"/>
    <cellStyle name="Normal 53_Data Input" xfId="4415" xr:uid="{00000000-0005-0000-0000-000057240000}"/>
    <cellStyle name="Normal 54" xfId="2280" xr:uid="{00000000-0005-0000-0000-000058240000}"/>
    <cellStyle name="Normal 54 2" xfId="2281" xr:uid="{00000000-0005-0000-0000-000059240000}"/>
    <cellStyle name="Normal 54 2 2" xfId="3233" xr:uid="{00000000-0005-0000-0000-00005A240000}"/>
    <cellStyle name="Normal 54 2_Data Input" xfId="4418" xr:uid="{00000000-0005-0000-0000-00005B240000}"/>
    <cellStyle name="Normal 54 3" xfId="2282" xr:uid="{00000000-0005-0000-0000-00005C240000}"/>
    <cellStyle name="Normal 54 4" xfId="2283" xr:uid="{00000000-0005-0000-0000-00005D240000}"/>
    <cellStyle name="Normal 54 4 2" xfId="6161" xr:uid="{00000000-0005-0000-0000-00005E240000}"/>
    <cellStyle name="Normal 54 5" xfId="3232" xr:uid="{00000000-0005-0000-0000-00005F240000}"/>
    <cellStyle name="Normal 54 5 2" xfId="6689" xr:uid="{00000000-0005-0000-0000-000060240000}"/>
    <cellStyle name="Normal 54 5 3" xfId="6417" xr:uid="{00000000-0005-0000-0000-000061240000}"/>
    <cellStyle name="Normal 54 5_Output(m)" xfId="6162" xr:uid="{00000000-0005-0000-0000-000062240000}"/>
    <cellStyle name="Normal 54 6" xfId="4135" xr:uid="{00000000-0005-0000-0000-000063240000}"/>
    <cellStyle name="Normal 54 7" xfId="4046" xr:uid="{00000000-0005-0000-0000-000064240000}"/>
    <cellStyle name="Normal 54 8" xfId="4124" xr:uid="{00000000-0005-0000-0000-000065240000}"/>
    <cellStyle name="Normal 54 9" xfId="4057" xr:uid="{00000000-0005-0000-0000-000066240000}"/>
    <cellStyle name="Normal 54_Data Input" xfId="4417" xr:uid="{00000000-0005-0000-0000-000067240000}"/>
    <cellStyle name="Normal 55" xfId="2284" xr:uid="{00000000-0005-0000-0000-000068240000}"/>
    <cellStyle name="Normal 55 2" xfId="2285" xr:uid="{00000000-0005-0000-0000-000069240000}"/>
    <cellStyle name="Normal 55 2 2" xfId="3235" xr:uid="{00000000-0005-0000-0000-00006A240000}"/>
    <cellStyle name="Normal 55 2_Data Input" xfId="4420" xr:uid="{00000000-0005-0000-0000-00006B240000}"/>
    <cellStyle name="Normal 55 3" xfId="2286" xr:uid="{00000000-0005-0000-0000-00006C240000}"/>
    <cellStyle name="Normal 55 4" xfId="2287" xr:uid="{00000000-0005-0000-0000-00006D240000}"/>
    <cellStyle name="Normal 55 4 2" xfId="6163" xr:uid="{00000000-0005-0000-0000-00006E240000}"/>
    <cellStyle name="Normal 55 5" xfId="3234" xr:uid="{00000000-0005-0000-0000-00006F240000}"/>
    <cellStyle name="Normal 55 5 2" xfId="6690" xr:uid="{00000000-0005-0000-0000-000070240000}"/>
    <cellStyle name="Normal 55 5 3" xfId="6418" xr:uid="{00000000-0005-0000-0000-000071240000}"/>
    <cellStyle name="Normal 55 5_Output(m)" xfId="6164" xr:uid="{00000000-0005-0000-0000-000072240000}"/>
    <cellStyle name="Normal 55 6" xfId="4136" xr:uid="{00000000-0005-0000-0000-000073240000}"/>
    <cellStyle name="Normal 55 7" xfId="4045" xr:uid="{00000000-0005-0000-0000-000074240000}"/>
    <cellStyle name="Normal 55 8" xfId="4157" xr:uid="{00000000-0005-0000-0000-000075240000}"/>
    <cellStyle name="Normal 55 9" xfId="4152" xr:uid="{00000000-0005-0000-0000-000076240000}"/>
    <cellStyle name="Normal 55_Data Input" xfId="4419" xr:uid="{00000000-0005-0000-0000-000077240000}"/>
    <cellStyle name="Normal 56" xfId="2288" xr:uid="{00000000-0005-0000-0000-000078240000}"/>
    <cellStyle name="Normal 56 2" xfId="2289" xr:uid="{00000000-0005-0000-0000-000079240000}"/>
    <cellStyle name="Normal 56 3" xfId="3236" xr:uid="{00000000-0005-0000-0000-00007A240000}"/>
    <cellStyle name="Normal 56_Fuel Cost" xfId="3835" xr:uid="{00000000-0005-0000-0000-00007B240000}"/>
    <cellStyle name="Normal 57" xfId="2290" xr:uid="{00000000-0005-0000-0000-00007C240000}"/>
    <cellStyle name="Normal 57 2" xfId="2291" xr:uid="{00000000-0005-0000-0000-00007D240000}"/>
    <cellStyle name="Normal 57 3" xfId="3237" xr:uid="{00000000-0005-0000-0000-00007E240000}"/>
    <cellStyle name="Normal 57_Fuel Cost" xfId="3836" xr:uid="{00000000-0005-0000-0000-00007F240000}"/>
    <cellStyle name="Normal 58" xfId="2292" xr:uid="{00000000-0005-0000-0000-000080240000}"/>
    <cellStyle name="Normal 58 2" xfId="2293" xr:uid="{00000000-0005-0000-0000-000081240000}"/>
    <cellStyle name="Normal 58 3" xfId="3238" xr:uid="{00000000-0005-0000-0000-000082240000}"/>
    <cellStyle name="Normal 58_Fuel Cost" xfId="3837" xr:uid="{00000000-0005-0000-0000-000083240000}"/>
    <cellStyle name="Normal 59" xfId="2294" xr:uid="{00000000-0005-0000-0000-000084240000}"/>
    <cellStyle name="Normal 59 2" xfId="2295" xr:uid="{00000000-0005-0000-0000-000085240000}"/>
    <cellStyle name="Normal 59 3" xfId="3239" xr:uid="{00000000-0005-0000-0000-000086240000}"/>
    <cellStyle name="Normal 59_Fuel Cost" xfId="3838" xr:uid="{00000000-0005-0000-0000-000087240000}"/>
    <cellStyle name="Normal 6" xfId="2296" xr:uid="{00000000-0005-0000-0000-000088240000}"/>
    <cellStyle name="Normal 6 2" xfId="2297" xr:uid="{00000000-0005-0000-0000-000089240000}"/>
    <cellStyle name="Normal 6 2 2" xfId="2298" xr:uid="{00000000-0005-0000-0000-00008A240000}"/>
    <cellStyle name="Normal 6 2 2 2" xfId="6165" xr:uid="{00000000-0005-0000-0000-00008B240000}"/>
    <cellStyle name="Normal 6 2 3" xfId="3241" xr:uid="{00000000-0005-0000-0000-00008C240000}"/>
    <cellStyle name="Normal 6 2_Data Input" xfId="4422" xr:uid="{00000000-0005-0000-0000-00008D240000}"/>
    <cellStyle name="Normal 6 3" xfId="2299" xr:uid="{00000000-0005-0000-0000-00008E240000}"/>
    <cellStyle name="Normal 6 3 2" xfId="2300" xr:uid="{00000000-0005-0000-0000-00008F240000}"/>
    <cellStyle name="Normal 6 3 3" xfId="6691" xr:uid="{00000000-0005-0000-0000-000090240000}"/>
    <cellStyle name="Normal 6 3_Output(m)" xfId="6166" xr:uid="{00000000-0005-0000-0000-000091240000}"/>
    <cellStyle name="Normal 6 4" xfId="3240" xr:uid="{00000000-0005-0000-0000-000092240000}"/>
    <cellStyle name="Normal 6_Data Input" xfId="4421" xr:uid="{00000000-0005-0000-0000-000093240000}"/>
    <cellStyle name="Normal 60" xfId="2301" xr:uid="{00000000-0005-0000-0000-000094240000}"/>
    <cellStyle name="Normal 60 2" xfId="2302" xr:uid="{00000000-0005-0000-0000-000095240000}"/>
    <cellStyle name="Normal 60 3" xfId="3242" xr:uid="{00000000-0005-0000-0000-000096240000}"/>
    <cellStyle name="Normal 60_Fuel Cost" xfId="3839" xr:uid="{00000000-0005-0000-0000-000097240000}"/>
    <cellStyle name="Normal 61" xfId="2303" xr:uid="{00000000-0005-0000-0000-000098240000}"/>
    <cellStyle name="Normal 61 2" xfId="2304" xr:uid="{00000000-0005-0000-0000-000099240000}"/>
    <cellStyle name="Normal 61 3" xfId="3243" xr:uid="{00000000-0005-0000-0000-00009A240000}"/>
    <cellStyle name="Normal 61_Fuel Cost" xfId="3840" xr:uid="{00000000-0005-0000-0000-00009B240000}"/>
    <cellStyle name="Normal 62" xfId="2305" xr:uid="{00000000-0005-0000-0000-00009C240000}"/>
    <cellStyle name="Normal 62 2" xfId="2306" xr:uid="{00000000-0005-0000-0000-00009D240000}"/>
    <cellStyle name="Normal 62 3" xfId="3244" xr:uid="{00000000-0005-0000-0000-00009E240000}"/>
    <cellStyle name="Normal 62_Fuel Cost" xfId="3841" xr:uid="{00000000-0005-0000-0000-00009F240000}"/>
    <cellStyle name="Normal 63" xfId="2307" xr:uid="{00000000-0005-0000-0000-0000A0240000}"/>
    <cellStyle name="Normal 63 2" xfId="2308" xr:uid="{00000000-0005-0000-0000-0000A1240000}"/>
    <cellStyle name="Normal 63 3" xfId="3245" xr:uid="{00000000-0005-0000-0000-0000A2240000}"/>
    <cellStyle name="Normal 63_Fuel Cost" xfId="3842" xr:uid="{00000000-0005-0000-0000-0000A3240000}"/>
    <cellStyle name="Normal 64" xfId="2309" xr:uid="{00000000-0005-0000-0000-0000A4240000}"/>
    <cellStyle name="Normal 64 2" xfId="2310" xr:uid="{00000000-0005-0000-0000-0000A5240000}"/>
    <cellStyle name="Normal 64 3" xfId="3246" xr:uid="{00000000-0005-0000-0000-0000A6240000}"/>
    <cellStyle name="Normal 64_Fuel Cost" xfId="3843" xr:uid="{00000000-0005-0000-0000-0000A7240000}"/>
    <cellStyle name="Normal 65" xfId="2311" xr:uid="{00000000-0005-0000-0000-0000A8240000}"/>
    <cellStyle name="Normal 65 2" xfId="2312" xr:uid="{00000000-0005-0000-0000-0000A9240000}"/>
    <cellStyle name="Normal 65 3" xfId="3247" xr:uid="{00000000-0005-0000-0000-0000AA240000}"/>
    <cellStyle name="Normal 65_Fuel Cost" xfId="3844" xr:uid="{00000000-0005-0000-0000-0000AB240000}"/>
    <cellStyle name="Normal 66" xfId="2313" xr:uid="{00000000-0005-0000-0000-0000AC240000}"/>
    <cellStyle name="Normal 66 2" xfId="2314" xr:uid="{00000000-0005-0000-0000-0000AD240000}"/>
    <cellStyle name="Normal 66 3" xfId="3248" xr:uid="{00000000-0005-0000-0000-0000AE240000}"/>
    <cellStyle name="Normal 66_Fuel Cost" xfId="3845" xr:uid="{00000000-0005-0000-0000-0000AF240000}"/>
    <cellStyle name="Normal 67" xfId="2315" xr:uid="{00000000-0005-0000-0000-0000B0240000}"/>
    <cellStyle name="Normal 67 2" xfId="2316" xr:uid="{00000000-0005-0000-0000-0000B1240000}"/>
    <cellStyle name="Normal 67 3" xfId="3249" xr:uid="{00000000-0005-0000-0000-0000B2240000}"/>
    <cellStyle name="Normal 67_Fuel Cost" xfId="3846" xr:uid="{00000000-0005-0000-0000-0000B3240000}"/>
    <cellStyle name="Normal 68" xfId="2317" xr:uid="{00000000-0005-0000-0000-0000B4240000}"/>
    <cellStyle name="Normal 68 2" xfId="2318" xr:uid="{00000000-0005-0000-0000-0000B5240000}"/>
    <cellStyle name="Normal 68 3" xfId="3251" xr:uid="{00000000-0005-0000-0000-0000B6240000}"/>
    <cellStyle name="Normal 68_Fuel Cost" xfId="3847" xr:uid="{00000000-0005-0000-0000-0000B7240000}"/>
    <cellStyle name="Normal 69" xfId="2319" xr:uid="{00000000-0005-0000-0000-0000B8240000}"/>
    <cellStyle name="Normal 69 2" xfId="2320" xr:uid="{00000000-0005-0000-0000-0000B9240000}"/>
    <cellStyle name="Normal 69 3" xfId="3252" xr:uid="{00000000-0005-0000-0000-0000BA240000}"/>
    <cellStyle name="Normal 69_Fuel Cost" xfId="3848" xr:uid="{00000000-0005-0000-0000-0000BB240000}"/>
    <cellStyle name="Normal 7" xfId="2321" xr:uid="{00000000-0005-0000-0000-0000BC240000}"/>
    <cellStyle name="Normal 7 2" xfId="2322" xr:uid="{00000000-0005-0000-0000-0000BD240000}"/>
    <cellStyle name="Normal 7 2 2" xfId="2323" xr:uid="{00000000-0005-0000-0000-0000BE240000}"/>
    <cellStyle name="Normal 7 2 2 2" xfId="6167" xr:uid="{00000000-0005-0000-0000-0000BF240000}"/>
    <cellStyle name="Normal 7 2 3" xfId="3254" xr:uid="{00000000-0005-0000-0000-0000C0240000}"/>
    <cellStyle name="Normal 7 2_Data Input" xfId="4424" xr:uid="{00000000-0005-0000-0000-0000C1240000}"/>
    <cellStyle name="Normal 7 3" xfId="2324" xr:uid="{00000000-0005-0000-0000-0000C2240000}"/>
    <cellStyle name="Normal 7 3 2" xfId="2325" xr:uid="{00000000-0005-0000-0000-0000C3240000}"/>
    <cellStyle name="Normal 7 3 3" xfId="6692" xr:uid="{00000000-0005-0000-0000-0000C4240000}"/>
    <cellStyle name="Normal 7 3_Output(m)" xfId="6168" xr:uid="{00000000-0005-0000-0000-0000C5240000}"/>
    <cellStyle name="Normal 7 4" xfId="3253" xr:uid="{00000000-0005-0000-0000-0000C6240000}"/>
    <cellStyle name="Normal 7_Data Input" xfId="4423" xr:uid="{00000000-0005-0000-0000-0000C7240000}"/>
    <cellStyle name="Normal 70" xfId="2326" xr:uid="{00000000-0005-0000-0000-0000C8240000}"/>
    <cellStyle name="Normal 70 2" xfId="2327" xr:uid="{00000000-0005-0000-0000-0000C9240000}"/>
    <cellStyle name="Normal 70 3" xfId="3256" xr:uid="{00000000-0005-0000-0000-0000CA240000}"/>
    <cellStyle name="Normal 70_Fuel Cost" xfId="3849" xr:uid="{00000000-0005-0000-0000-0000CB240000}"/>
    <cellStyle name="Normal 71" xfId="2328" xr:uid="{00000000-0005-0000-0000-0000CC240000}"/>
    <cellStyle name="Normal 71 2" xfId="2329" xr:uid="{00000000-0005-0000-0000-0000CD240000}"/>
    <cellStyle name="Normal 71 3" xfId="3257" xr:uid="{00000000-0005-0000-0000-0000CE240000}"/>
    <cellStyle name="Normal 71_Fuel Cost" xfId="3850" xr:uid="{00000000-0005-0000-0000-0000CF240000}"/>
    <cellStyle name="Normal 72" xfId="2330" xr:uid="{00000000-0005-0000-0000-0000D0240000}"/>
    <cellStyle name="Normal 72 2" xfId="2331" xr:uid="{00000000-0005-0000-0000-0000D1240000}"/>
    <cellStyle name="Normal 72 3" xfId="3258" xr:uid="{00000000-0005-0000-0000-0000D2240000}"/>
    <cellStyle name="Normal 72_Fuel Cost" xfId="3851" xr:uid="{00000000-0005-0000-0000-0000D3240000}"/>
    <cellStyle name="Normal 73" xfId="2332" xr:uid="{00000000-0005-0000-0000-0000D4240000}"/>
    <cellStyle name="Normal 73 2" xfId="2333" xr:uid="{00000000-0005-0000-0000-0000D5240000}"/>
    <cellStyle name="Normal 73 3" xfId="3259" xr:uid="{00000000-0005-0000-0000-0000D6240000}"/>
    <cellStyle name="Normal 73_Fuel Cost" xfId="3852" xr:uid="{00000000-0005-0000-0000-0000D7240000}"/>
    <cellStyle name="Normal 74" xfId="2334" xr:uid="{00000000-0005-0000-0000-0000D8240000}"/>
    <cellStyle name="Normal 74 2" xfId="2335" xr:uid="{00000000-0005-0000-0000-0000D9240000}"/>
    <cellStyle name="Normal 74 3" xfId="3260" xr:uid="{00000000-0005-0000-0000-0000DA240000}"/>
    <cellStyle name="Normal 74_Fuel Cost" xfId="3853" xr:uid="{00000000-0005-0000-0000-0000DB240000}"/>
    <cellStyle name="Normal 75" xfId="2336" xr:uid="{00000000-0005-0000-0000-0000DC240000}"/>
    <cellStyle name="Normal 75 2" xfId="2337" xr:uid="{00000000-0005-0000-0000-0000DD240000}"/>
    <cellStyle name="Normal 75 3" xfId="3262" xr:uid="{00000000-0005-0000-0000-0000DE240000}"/>
    <cellStyle name="Normal 75_Fuel Cost" xfId="3854" xr:uid="{00000000-0005-0000-0000-0000DF240000}"/>
    <cellStyle name="Normal 76" xfId="2338" xr:uid="{00000000-0005-0000-0000-0000E0240000}"/>
    <cellStyle name="Normal 76 2" xfId="2339" xr:uid="{00000000-0005-0000-0000-0000E1240000}"/>
    <cellStyle name="Normal 76 3" xfId="3263" xr:uid="{00000000-0005-0000-0000-0000E2240000}"/>
    <cellStyle name="Normal 76_Fuel Cost" xfId="3855" xr:uid="{00000000-0005-0000-0000-0000E3240000}"/>
    <cellStyle name="Normal 77" xfId="2340" xr:uid="{00000000-0005-0000-0000-0000E4240000}"/>
    <cellStyle name="Normal 77 2" xfId="2341" xr:uid="{00000000-0005-0000-0000-0000E5240000}"/>
    <cellStyle name="Normal 77 3" xfId="3265" xr:uid="{00000000-0005-0000-0000-0000E6240000}"/>
    <cellStyle name="Normal 77_Fuel Cost" xfId="3856" xr:uid="{00000000-0005-0000-0000-0000E7240000}"/>
    <cellStyle name="Normal 78" xfId="2342" xr:uid="{00000000-0005-0000-0000-0000E8240000}"/>
    <cellStyle name="Normal 78 2" xfId="2343" xr:uid="{00000000-0005-0000-0000-0000E9240000}"/>
    <cellStyle name="Normal 78 3" xfId="3266" xr:uid="{00000000-0005-0000-0000-0000EA240000}"/>
    <cellStyle name="Normal 78_Fuel Cost" xfId="3857" xr:uid="{00000000-0005-0000-0000-0000EB240000}"/>
    <cellStyle name="Normal 79" xfId="2344" xr:uid="{00000000-0005-0000-0000-0000EC240000}"/>
    <cellStyle name="Normal 79 2" xfId="2345" xr:uid="{00000000-0005-0000-0000-0000ED240000}"/>
    <cellStyle name="Normal 79 3" xfId="3267" xr:uid="{00000000-0005-0000-0000-0000EE240000}"/>
    <cellStyle name="Normal 79_Fuel Cost" xfId="3858" xr:uid="{00000000-0005-0000-0000-0000EF240000}"/>
    <cellStyle name="Normal 8" xfId="2346" xr:uid="{00000000-0005-0000-0000-0000F0240000}"/>
    <cellStyle name="Normal 8 2" xfId="2347" xr:uid="{00000000-0005-0000-0000-0000F1240000}"/>
    <cellStyle name="Normal 8 2 2" xfId="2348" xr:uid="{00000000-0005-0000-0000-0000F2240000}"/>
    <cellStyle name="Normal 8 2 2 2" xfId="6169" xr:uid="{00000000-0005-0000-0000-0000F3240000}"/>
    <cellStyle name="Normal 8 2 3" xfId="3269" xr:uid="{00000000-0005-0000-0000-0000F4240000}"/>
    <cellStyle name="Normal 8 2_Data Input" xfId="4426" xr:uid="{00000000-0005-0000-0000-0000F5240000}"/>
    <cellStyle name="Normal 8 3" xfId="2349" xr:uid="{00000000-0005-0000-0000-0000F6240000}"/>
    <cellStyle name="Normal 8 3 2" xfId="2350" xr:uid="{00000000-0005-0000-0000-0000F7240000}"/>
    <cellStyle name="Normal 8 3 3" xfId="6693" xr:uid="{00000000-0005-0000-0000-0000F8240000}"/>
    <cellStyle name="Normal 8 3_Output(m)" xfId="6170" xr:uid="{00000000-0005-0000-0000-0000F9240000}"/>
    <cellStyle name="Normal 8 4" xfId="3268" xr:uid="{00000000-0005-0000-0000-0000FA240000}"/>
    <cellStyle name="Normal 8_Data Input" xfId="4425" xr:uid="{00000000-0005-0000-0000-0000FB240000}"/>
    <cellStyle name="Normal 80" xfId="2351" xr:uid="{00000000-0005-0000-0000-0000FC240000}"/>
    <cellStyle name="Normal 80 2" xfId="2352" xr:uid="{00000000-0005-0000-0000-0000FD240000}"/>
    <cellStyle name="Normal 80 3" xfId="3270" xr:uid="{00000000-0005-0000-0000-0000FE240000}"/>
    <cellStyle name="Normal 80_Fuel Cost" xfId="3859" xr:uid="{00000000-0005-0000-0000-0000FF240000}"/>
    <cellStyle name="Normal 81" xfId="2353" xr:uid="{00000000-0005-0000-0000-000000250000}"/>
    <cellStyle name="Normal 81 2" xfId="2354" xr:uid="{00000000-0005-0000-0000-000001250000}"/>
    <cellStyle name="Normal 81 3" xfId="3271" xr:uid="{00000000-0005-0000-0000-000002250000}"/>
    <cellStyle name="Normal 81_Fuel Cost" xfId="3860" xr:uid="{00000000-0005-0000-0000-000003250000}"/>
    <cellStyle name="Normal 82" xfId="2355" xr:uid="{00000000-0005-0000-0000-000004250000}"/>
    <cellStyle name="Normal 82 2" xfId="2356" xr:uid="{00000000-0005-0000-0000-000005250000}"/>
    <cellStyle name="Normal 82 3" xfId="3272" xr:uid="{00000000-0005-0000-0000-000006250000}"/>
    <cellStyle name="Normal 82_Fuel Cost" xfId="3861" xr:uid="{00000000-0005-0000-0000-000007250000}"/>
    <cellStyle name="Normal 83" xfId="2357" xr:uid="{00000000-0005-0000-0000-000008250000}"/>
    <cellStyle name="Normal 83 2" xfId="2358" xr:uid="{00000000-0005-0000-0000-000009250000}"/>
    <cellStyle name="Normal 83 3" xfId="3273" xr:uid="{00000000-0005-0000-0000-00000A250000}"/>
    <cellStyle name="Normal 83_Fuel Cost" xfId="3862" xr:uid="{00000000-0005-0000-0000-00000B250000}"/>
    <cellStyle name="Normal 84" xfId="2359" xr:uid="{00000000-0005-0000-0000-00000C250000}"/>
    <cellStyle name="Normal 84 2" xfId="2360" xr:uid="{00000000-0005-0000-0000-00000D250000}"/>
    <cellStyle name="Normal 84 2 2" xfId="6171" xr:uid="{00000000-0005-0000-0000-00000E250000}"/>
    <cellStyle name="Normal 84 3" xfId="3274" xr:uid="{00000000-0005-0000-0000-00000F250000}"/>
    <cellStyle name="Normal 84 3 2" xfId="6694" xr:uid="{00000000-0005-0000-0000-000010250000}"/>
    <cellStyle name="Normal 84 3 3" xfId="6419" xr:uid="{00000000-0005-0000-0000-000011250000}"/>
    <cellStyle name="Normal 84 3_Output(m)" xfId="6172" xr:uid="{00000000-0005-0000-0000-000012250000}"/>
    <cellStyle name="Normal 84_Average Energy Prices" xfId="4293" xr:uid="{00000000-0005-0000-0000-000013250000}"/>
    <cellStyle name="Normal 85" xfId="2361" xr:uid="{00000000-0005-0000-0000-000014250000}"/>
    <cellStyle name="Normal 85 2" xfId="2362" xr:uid="{00000000-0005-0000-0000-000015250000}"/>
    <cellStyle name="Normal 85 3" xfId="3275" xr:uid="{00000000-0005-0000-0000-000016250000}"/>
    <cellStyle name="Normal 85_Fuel Cost" xfId="3863" xr:uid="{00000000-0005-0000-0000-000017250000}"/>
    <cellStyle name="Normal 86" xfId="2363" xr:uid="{00000000-0005-0000-0000-000018250000}"/>
    <cellStyle name="Normal 86 2" xfId="2364" xr:uid="{00000000-0005-0000-0000-000019250000}"/>
    <cellStyle name="Normal 86 3" xfId="3276" xr:uid="{00000000-0005-0000-0000-00001A250000}"/>
    <cellStyle name="Normal 86_Fuel Cost" xfId="3864" xr:uid="{00000000-0005-0000-0000-00001B250000}"/>
    <cellStyle name="Normal 87" xfId="2365" xr:uid="{00000000-0005-0000-0000-00001C250000}"/>
    <cellStyle name="Normal 87 2" xfId="2366" xr:uid="{00000000-0005-0000-0000-00001D250000}"/>
    <cellStyle name="Normal 87 3" xfId="3277" xr:uid="{00000000-0005-0000-0000-00001E250000}"/>
    <cellStyle name="Normal 87_Fuel Cost" xfId="3865" xr:uid="{00000000-0005-0000-0000-00001F250000}"/>
    <cellStyle name="Normal 88" xfId="2367" xr:uid="{00000000-0005-0000-0000-000020250000}"/>
    <cellStyle name="Normal 88 2" xfId="2368" xr:uid="{00000000-0005-0000-0000-000021250000}"/>
    <cellStyle name="Normal 88 3" xfId="3278" xr:uid="{00000000-0005-0000-0000-000022250000}"/>
    <cellStyle name="Normal 88_Fuel Cost" xfId="3866" xr:uid="{00000000-0005-0000-0000-000023250000}"/>
    <cellStyle name="Normal 89" xfId="2369" xr:uid="{00000000-0005-0000-0000-000024250000}"/>
    <cellStyle name="Normal 89 2" xfId="2370" xr:uid="{00000000-0005-0000-0000-000025250000}"/>
    <cellStyle name="Normal 89 3" xfId="3279" xr:uid="{00000000-0005-0000-0000-000026250000}"/>
    <cellStyle name="Normal 89_Fuel Cost" xfId="3867" xr:uid="{00000000-0005-0000-0000-000027250000}"/>
    <cellStyle name="Normal 9" xfId="2371" xr:uid="{00000000-0005-0000-0000-000028250000}"/>
    <cellStyle name="Normal 9 10" xfId="2372" xr:uid="{00000000-0005-0000-0000-000029250000}"/>
    <cellStyle name="Normal 9 11" xfId="2373" xr:uid="{00000000-0005-0000-0000-00002A250000}"/>
    <cellStyle name="Normal 9 12" xfId="2374" xr:uid="{00000000-0005-0000-0000-00002B250000}"/>
    <cellStyle name="Normal 9 13" xfId="2375" xr:uid="{00000000-0005-0000-0000-00002C250000}"/>
    <cellStyle name="Normal 9 14" xfId="2376" xr:uid="{00000000-0005-0000-0000-00002D250000}"/>
    <cellStyle name="Normal 9 15" xfId="2377" xr:uid="{00000000-0005-0000-0000-00002E250000}"/>
    <cellStyle name="Normal 9 16" xfId="2378" xr:uid="{00000000-0005-0000-0000-00002F250000}"/>
    <cellStyle name="Normal 9 17" xfId="2379" xr:uid="{00000000-0005-0000-0000-000030250000}"/>
    <cellStyle name="Normal 9 18" xfId="2380" xr:uid="{00000000-0005-0000-0000-000031250000}"/>
    <cellStyle name="Normal 9 19" xfId="2381" xr:uid="{00000000-0005-0000-0000-000032250000}"/>
    <cellStyle name="Normal 9 2" xfId="2382" xr:uid="{00000000-0005-0000-0000-000033250000}"/>
    <cellStyle name="Normal 9 2 2" xfId="2383" xr:uid="{00000000-0005-0000-0000-000034250000}"/>
    <cellStyle name="Normal 9 2 2 2" xfId="6174" xr:uid="{00000000-0005-0000-0000-000035250000}"/>
    <cellStyle name="Normal 9 2 3" xfId="2384" xr:uid="{00000000-0005-0000-0000-000036250000}"/>
    <cellStyle name="Normal 9 2_Output(m)" xfId="6173" xr:uid="{00000000-0005-0000-0000-000037250000}"/>
    <cellStyle name="Normal 9 20" xfId="2385" xr:uid="{00000000-0005-0000-0000-000038250000}"/>
    <cellStyle name="Normal 9 21" xfId="2386" xr:uid="{00000000-0005-0000-0000-000039250000}"/>
    <cellStyle name="Normal 9 22" xfId="2387" xr:uid="{00000000-0005-0000-0000-00003A250000}"/>
    <cellStyle name="Normal 9 23" xfId="2388" xr:uid="{00000000-0005-0000-0000-00003B250000}"/>
    <cellStyle name="Normal 9 24" xfId="2389" xr:uid="{00000000-0005-0000-0000-00003C250000}"/>
    <cellStyle name="Normal 9 25" xfId="2390" xr:uid="{00000000-0005-0000-0000-00003D250000}"/>
    <cellStyle name="Normal 9 26" xfId="2391" xr:uid="{00000000-0005-0000-0000-00003E250000}"/>
    <cellStyle name="Normal 9 27" xfId="2392" xr:uid="{00000000-0005-0000-0000-00003F250000}"/>
    <cellStyle name="Normal 9 28" xfId="2393" xr:uid="{00000000-0005-0000-0000-000040250000}"/>
    <cellStyle name="Normal 9 29" xfId="2394" xr:uid="{00000000-0005-0000-0000-000041250000}"/>
    <cellStyle name="Normal 9 3" xfId="2395" xr:uid="{00000000-0005-0000-0000-000042250000}"/>
    <cellStyle name="Normal 9 3 2" xfId="2396" xr:uid="{00000000-0005-0000-0000-000043250000}"/>
    <cellStyle name="Normal 9 3 2 2" xfId="6176" xr:uid="{00000000-0005-0000-0000-000044250000}"/>
    <cellStyle name="Normal 9 3 3" xfId="2397" xr:uid="{00000000-0005-0000-0000-000045250000}"/>
    <cellStyle name="Normal 9 3_Output(m)" xfId="6175" xr:uid="{00000000-0005-0000-0000-000046250000}"/>
    <cellStyle name="Normal 9 30" xfId="2398" xr:uid="{00000000-0005-0000-0000-000047250000}"/>
    <cellStyle name="Normal 9 31" xfId="2399" xr:uid="{00000000-0005-0000-0000-000048250000}"/>
    <cellStyle name="Normal 9 32" xfId="2400" xr:uid="{00000000-0005-0000-0000-000049250000}"/>
    <cellStyle name="Normal 9 33" xfId="2401" xr:uid="{00000000-0005-0000-0000-00004A250000}"/>
    <cellStyle name="Normal 9 34" xfId="2402" xr:uid="{00000000-0005-0000-0000-00004B250000}"/>
    <cellStyle name="Normal 9 35" xfId="2403" xr:uid="{00000000-0005-0000-0000-00004C250000}"/>
    <cellStyle name="Normal 9 36" xfId="2404" xr:uid="{00000000-0005-0000-0000-00004D250000}"/>
    <cellStyle name="Normal 9 37" xfId="2405" xr:uid="{00000000-0005-0000-0000-00004E250000}"/>
    <cellStyle name="Normal 9 37 2" xfId="6696" xr:uid="{00000000-0005-0000-0000-00004F250000}"/>
    <cellStyle name="Normal 9 37 3" xfId="6421" xr:uid="{00000000-0005-0000-0000-000050250000}"/>
    <cellStyle name="Normal 9 37 4" xfId="3283" xr:uid="{00000000-0005-0000-0000-000051250000}"/>
    <cellStyle name="Normal 9 37_Output(m)" xfId="6177" xr:uid="{00000000-0005-0000-0000-000052250000}"/>
    <cellStyle name="Normal 9 38" xfId="3284" xr:uid="{00000000-0005-0000-0000-000053250000}"/>
    <cellStyle name="Normal 9 38 2" xfId="6697" xr:uid="{00000000-0005-0000-0000-000054250000}"/>
    <cellStyle name="Normal 9 38 3" xfId="6422" xr:uid="{00000000-0005-0000-0000-000055250000}"/>
    <cellStyle name="Normal 9 38_Output(m)" xfId="6178" xr:uid="{00000000-0005-0000-0000-000056250000}"/>
    <cellStyle name="Normal 9 39" xfId="3868" xr:uid="{00000000-0005-0000-0000-000057250000}"/>
    <cellStyle name="Normal 9 4" xfId="2406" xr:uid="{00000000-0005-0000-0000-000058250000}"/>
    <cellStyle name="Normal 9 4 2" xfId="2407" xr:uid="{00000000-0005-0000-0000-000059250000}"/>
    <cellStyle name="Normal 9 4 2 2" xfId="6179" xr:uid="{00000000-0005-0000-0000-00005A250000}"/>
    <cellStyle name="Normal 9 4 3" xfId="6180" xr:uid="{00000000-0005-0000-0000-00005B250000}"/>
    <cellStyle name="Normal 9 4_Sheet1" xfId="6181" xr:uid="{00000000-0005-0000-0000-00005C250000}"/>
    <cellStyle name="Normal 9 40" xfId="3280" xr:uid="{00000000-0005-0000-0000-00005D250000}"/>
    <cellStyle name="Normal 9 41" xfId="4140" xr:uid="{00000000-0005-0000-0000-00005E250000}"/>
    <cellStyle name="Normal 9 42" xfId="4041" xr:uid="{00000000-0005-0000-0000-00005F250000}"/>
    <cellStyle name="Normal 9 43" xfId="4128" xr:uid="{00000000-0005-0000-0000-000060250000}"/>
    <cellStyle name="Normal 9 44" xfId="4055" xr:uid="{00000000-0005-0000-0000-000061250000}"/>
    <cellStyle name="Normal 9 45" xfId="8363" xr:uid="{00000000-0005-0000-0000-000062250000}"/>
    <cellStyle name="Normal 9 46" xfId="8581" xr:uid="{00000000-0005-0000-0000-000063250000}"/>
    <cellStyle name="Normal 9 47" xfId="8567" xr:uid="{00000000-0005-0000-0000-000064250000}"/>
    <cellStyle name="Normal 9 48" xfId="8242" xr:uid="{00000000-0005-0000-0000-000065250000}"/>
    <cellStyle name="Normal 9 49" xfId="10675" xr:uid="{00000000-0005-0000-0000-000066250000}"/>
    <cellStyle name="Normal 9 5" xfId="2408" xr:uid="{00000000-0005-0000-0000-000067250000}"/>
    <cellStyle name="Normal 9 5 2" xfId="2409" xr:uid="{00000000-0005-0000-0000-000068250000}"/>
    <cellStyle name="Normal 9 5 2 2" xfId="6182" xr:uid="{00000000-0005-0000-0000-000069250000}"/>
    <cellStyle name="Normal 9 5 3" xfId="6183" xr:uid="{00000000-0005-0000-0000-00006A250000}"/>
    <cellStyle name="Normal 9 5_Sheet1" xfId="6184" xr:uid="{00000000-0005-0000-0000-00006B250000}"/>
    <cellStyle name="Normal 9 6" xfId="2410" xr:uid="{00000000-0005-0000-0000-00006C250000}"/>
    <cellStyle name="Normal 9 6 2" xfId="2411" xr:uid="{00000000-0005-0000-0000-00006D250000}"/>
    <cellStyle name="Normal 9 6 2 2" xfId="6185" xr:uid="{00000000-0005-0000-0000-00006E250000}"/>
    <cellStyle name="Normal 9 6 3" xfId="6186" xr:uid="{00000000-0005-0000-0000-00006F250000}"/>
    <cellStyle name="Normal 9 6_Sheet1" xfId="6187" xr:uid="{00000000-0005-0000-0000-000070250000}"/>
    <cellStyle name="Normal 9 7" xfId="2412" xr:uid="{00000000-0005-0000-0000-000071250000}"/>
    <cellStyle name="Normal 9 7 2" xfId="2413" xr:uid="{00000000-0005-0000-0000-000072250000}"/>
    <cellStyle name="Normal 9 7 2 2" xfId="6188" xr:uid="{00000000-0005-0000-0000-000073250000}"/>
    <cellStyle name="Normal 9 7 3" xfId="6189" xr:uid="{00000000-0005-0000-0000-000074250000}"/>
    <cellStyle name="Normal 9 7_Sheet1" xfId="6190" xr:uid="{00000000-0005-0000-0000-000075250000}"/>
    <cellStyle name="Normal 9 8" xfId="2414" xr:uid="{00000000-0005-0000-0000-000076250000}"/>
    <cellStyle name="Normal 9 9" xfId="2415" xr:uid="{00000000-0005-0000-0000-000077250000}"/>
    <cellStyle name="Normal 9_Energy By Source" xfId="3285" xr:uid="{00000000-0005-0000-0000-000078250000}"/>
    <cellStyle name="Normal 90" xfId="2416" xr:uid="{00000000-0005-0000-0000-000079250000}"/>
    <cellStyle name="Normal 90 2" xfId="2417" xr:uid="{00000000-0005-0000-0000-00007A250000}"/>
    <cellStyle name="Normal 90 3" xfId="3286" xr:uid="{00000000-0005-0000-0000-00007B250000}"/>
    <cellStyle name="Normal 90_Fuel Cost" xfId="3869" xr:uid="{00000000-0005-0000-0000-00007C250000}"/>
    <cellStyle name="Normal 91" xfId="2418" xr:uid="{00000000-0005-0000-0000-00007D250000}"/>
    <cellStyle name="Normal 91 2" xfId="2419" xr:uid="{00000000-0005-0000-0000-00007E250000}"/>
    <cellStyle name="Normal 91 3" xfId="3287" xr:uid="{00000000-0005-0000-0000-00007F250000}"/>
    <cellStyle name="Normal 91_Fuel Cost" xfId="3870" xr:uid="{00000000-0005-0000-0000-000080250000}"/>
    <cellStyle name="Normal 92" xfId="2420" xr:uid="{00000000-0005-0000-0000-000081250000}"/>
    <cellStyle name="Normal 92 2" xfId="2421" xr:uid="{00000000-0005-0000-0000-000082250000}"/>
    <cellStyle name="Normal 92 2 2" xfId="6700" xr:uid="{00000000-0005-0000-0000-000083250000}"/>
    <cellStyle name="Normal 92 2 3" xfId="6423" xr:uid="{00000000-0005-0000-0000-000084250000}"/>
    <cellStyle name="Normal 92 2 4" xfId="3289" xr:uid="{00000000-0005-0000-0000-000085250000}"/>
    <cellStyle name="Normal 92 2_Output(m)" xfId="6191" xr:uid="{00000000-0005-0000-0000-000086250000}"/>
    <cellStyle name="Normal 92 3" xfId="3290" xr:uid="{00000000-0005-0000-0000-000087250000}"/>
    <cellStyle name="Normal 92 4" xfId="3291" xr:uid="{00000000-0005-0000-0000-000088250000}"/>
    <cellStyle name="Normal 92 5" xfId="3288" xr:uid="{00000000-0005-0000-0000-000089250000}"/>
    <cellStyle name="Normal 92_Fuel Cost" xfId="3871" xr:uid="{00000000-0005-0000-0000-00008A250000}"/>
    <cellStyle name="Normal 93" xfId="2422" xr:uid="{00000000-0005-0000-0000-00008B250000}"/>
    <cellStyle name="Normal 93 10" xfId="8147" xr:uid="{00000000-0005-0000-0000-00008C250000}"/>
    <cellStyle name="Normal 93 2" xfId="2423" xr:uid="{00000000-0005-0000-0000-00008D250000}"/>
    <cellStyle name="Normal 93 2 2" xfId="3873" xr:uid="{00000000-0005-0000-0000-00008E250000}"/>
    <cellStyle name="Normal 93 2 3" xfId="6701" xr:uid="{00000000-0005-0000-0000-00008F250000}"/>
    <cellStyle name="Normal 93 2 4" xfId="6424" xr:uid="{00000000-0005-0000-0000-000090250000}"/>
    <cellStyle name="Normal 93 2 5" xfId="3293" xr:uid="{00000000-0005-0000-0000-000091250000}"/>
    <cellStyle name="Normal 93 2_Input" xfId="3872" xr:uid="{00000000-0005-0000-0000-000092250000}"/>
    <cellStyle name="Normal 93 3" xfId="2424" xr:uid="{00000000-0005-0000-0000-000093250000}"/>
    <cellStyle name="Normal 93 3 2" xfId="3875" xr:uid="{00000000-0005-0000-0000-000094250000}"/>
    <cellStyle name="Normal 93 3 3" xfId="6702" xr:uid="{00000000-0005-0000-0000-000095250000}"/>
    <cellStyle name="Normal 93 3 4" xfId="6425" xr:uid="{00000000-0005-0000-0000-000096250000}"/>
    <cellStyle name="Normal 93 3 5" xfId="3294" xr:uid="{00000000-0005-0000-0000-000097250000}"/>
    <cellStyle name="Normal 93 3_Input" xfId="3874" xr:uid="{00000000-0005-0000-0000-000098250000}"/>
    <cellStyle name="Normal 93 4" xfId="3295" xr:uid="{00000000-0005-0000-0000-000099250000}"/>
    <cellStyle name="Normal 93 5" xfId="3292" xr:uid="{00000000-0005-0000-0000-00009A250000}"/>
    <cellStyle name="Normal 93 6" xfId="4141" xr:uid="{00000000-0005-0000-0000-00009B250000}"/>
    <cellStyle name="Normal 93 7" xfId="4040" xr:uid="{00000000-0005-0000-0000-00009C250000}"/>
    <cellStyle name="Normal 93 8" xfId="4129" xr:uid="{00000000-0005-0000-0000-00009D250000}"/>
    <cellStyle name="Normal 93 9" xfId="4054" xr:uid="{00000000-0005-0000-0000-00009E250000}"/>
    <cellStyle name="Normal 93_Fuel Cost" xfId="3876" xr:uid="{00000000-0005-0000-0000-00009F250000}"/>
    <cellStyle name="Normal 94" xfId="2425" xr:uid="{00000000-0005-0000-0000-0000A0250000}"/>
    <cellStyle name="Normal 94 2" xfId="2426" xr:uid="{00000000-0005-0000-0000-0000A1250000}"/>
    <cellStyle name="Normal 94 2 2" xfId="6704" xr:uid="{00000000-0005-0000-0000-0000A2250000}"/>
    <cellStyle name="Normal 94 2 3" xfId="6426" xr:uid="{00000000-0005-0000-0000-0000A3250000}"/>
    <cellStyle name="Normal 94 2 4" xfId="3297" xr:uid="{00000000-0005-0000-0000-0000A4250000}"/>
    <cellStyle name="Normal 94 2_Output(m)" xfId="6192" xr:uid="{00000000-0005-0000-0000-0000A5250000}"/>
    <cellStyle name="Normal 94 3" xfId="2427" xr:uid="{00000000-0005-0000-0000-0000A6250000}"/>
    <cellStyle name="Normal 94 3 2" xfId="6703" xr:uid="{00000000-0005-0000-0000-0000A7250000}"/>
    <cellStyle name="Normal 94 3 3" xfId="6427" xr:uid="{00000000-0005-0000-0000-0000A8250000}"/>
    <cellStyle name="Normal 94 3 4" xfId="3296" xr:uid="{00000000-0005-0000-0000-0000A9250000}"/>
    <cellStyle name="Normal 94 3_Output(m)" xfId="6193" xr:uid="{00000000-0005-0000-0000-0000AA250000}"/>
    <cellStyle name="Normal 94_Fuel Cost" xfId="3877" xr:uid="{00000000-0005-0000-0000-0000AB250000}"/>
    <cellStyle name="Normal 95" xfId="2428" xr:uid="{00000000-0005-0000-0000-0000AC250000}"/>
    <cellStyle name="Normal 95 2" xfId="2429" xr:uid="{00000000-0005-0000-0000-0000AD250000}"/>
    <cellStyle name="Normal 95 3" xfId="3298" xr:uid="{00000000-0005-0000-0000-0000AE250000}"/>
    <cellStyle name="Normal 95_Fuel Cost" xfId="3878" xr:uid="{00000000-0005-0000-0000-0000AF250000}"/>
    <cellStyle name="Normal 96" xfId="2430" xr:uid="{00000000-0005-0000-0000-0000B0250000}"/>
    <cellStyle name="Normal 96 2" xfId="2431" xr:uid="{00000000-0005-0000-0000-0000B1250000}"/>
    <cellStyle name="Normal 96 3" xfId="3879" xr:uid="{00000000-0005-0000-0000-0000B2250000}"/>
    <cellStyle name="Normal 96 4" xfId="3299" xr:uid="{00000000-0005-0000-0000-0000B3250000}"/>
    <cellStyle name="Normal 96_Fuel Cost" xfId="3880" xr:uid="{00000000-0005-0000-0000-0000B4250000}"/>
    <cellStyle name="Normal 97" xfId="2432" xr:uid="{00000000-0005-0000-0000-0000B5250000}"/>
    <cellStyle name="Normal 97 2" xfId="2433" xr:uid="{00000000-0005-0000-0000-0000B6250000}"/>
    <cellStyle name="Normal 97 3" xfId="3300" xr:uid="{00000000-0005-0000-0000-0000B7250000}"/>
    <cellStyle name="Normal 97_Fuel Cost" xfId="3881" xr:uid="{00000000-0005-0000-0000-0000B8250000}"/>
    <cellStyle name="Normal 98" xfId="2434" xr:uid="{00000000-0005-0000-0000-0000B9250000}"/>
    <cellStyle name="Normal 98 2" xfId="2435" xr:uid="{00000000-0005-0000-0000-0000BA250000}"/>
    <cellStyle name="Normal 98 3" xfId="3301" xr:uid="{00000000-0005-0000-0000-0000BB250000}"/>
    <cellStyle name="Normal 98_Fuel Cost" xfId="3882" xr:uid="{00000000-0005-0000-0000-0000BC250000}"/>
    <cellStyle name="Normal 99" xfId="2436" xr:uid="{00000000-0005-0000-0000-0000BD250000}"/>
    <cellStyle name="Normal 99 2" xfId="2437" xr:uid="{00000000-0005-0000-0000-0000BE250000}"/>
    <cellStyle name="Normal 99 3" xfId="3302" xr:uid="{00000000-0005-0000-0000-0000BF250000}"/>
    <cellStyle name="Normal 99_Fuel Cost" xfId="3883" xr:uid="{00000000-0005-0000-0000-0000C0250000}"/>
    <cellStyle name="Normal_Sheet1_Natural Gas 2" xfId="12069" xr:uid="{00000000-0005-0000-0000-0000C1250000}"/>
    <cellStyle name="Note" xfId="2438" builtinId="10" customBuiltin="1"/>
    <cellStyle name="Note 10" xfId="2439" xr:uid="{00000000-0005-0000-0000-0000C3250000}"/>
    <cellStyle name="Note 10 10" xfId="10446" xr:uid="{00000000-0005-0000-0000-0000C4250000}"/>
    <cellStyle name="Note 10 11" xfId="10460" xr:uid="{00000000-0005-0000-0000-0000C5250000}"/>
    <cellStyle name="Note 10 2" xfId="2440" xr:uid="{00000000-0005-0000-0000-0000C6250000}"/>
    <cellStyle name="Note 10 2 10" xfId="6928" xr:uid="{00000000-0005-0000-0000-0000C7250000}"/>
    <cellStyle name="Note 10 2 10 2" xfId="9416" xr:uid="{00000000-0005-0000-0000-0000C8250000}"/>
    <cellStyle name="Note 10 2 10 3" xfId="8267" xr:uid="{00000000-0005-0000-0000-0000C9250000}"/>
    <cellStyle name="Note 10 2 10 4" xfId="9099" xr:uid="{00000000-0005-0000-0000-0000CA250000}"/>
    <cellStyle name="Note 10 2 10 5" xfId="9224" xr:uid="{00000000-0005-0000-0000-0000CB250000}"/>
    <cellStyle name="Note 10 2 11" xfId="3304" xr:uid="{00000000-0005-0000-0000-0000CC250000}"/>
    <cellStyle name="Note 10 2 11 2" xfId="10733" xr:uid="{00000000-0005-0000-0000-0000CD250000}"/>
    <cellStyle name="Note 10 2 12" xfId="10525" xr:uid="{00000000-0005-0000-0000-0000CE250000}"/>
    <cellStyle name="Note 10 2 13" xfId="10583" xr:uid="{00000000-0005-0000-0000-0000CF250000}"/>
    <cellStyle name="Note 10 2 14" xfId="10454" xr:uid="{00000000-0005-0000-0000-0000D0250000}"/>
    <cellStyle name="Note 10 2 2" xfId="2441" xr:uid="{00000000-0005-0000-0000-0000D1250000}"/>
    <cellStyle name="Note 10 2 2 2" xfId="3884" xr:uid="{00000000-0005-0000-0000-0000D2250000}"/>
    <cellStyle name="Note 10 2 2 3" xfId="6708" xr:uid="{00000000-0005-0000-0000-0000D3250000}"/>
    <cellStyle name="Note 10 2 2 4" xfId="3305" xr:uid="{00000000-0005-0000-0000-0000D4250000}"/>
    <cellStyle name="Note 10 2 2_Average Energy Prices" xfId="4294" xr:uid="{00000000-0005-0000-0000-0000D5250000}"/>
    <cellStyle name="Note 10 2 3" xfId="2442" xr:uid="{00000000-0005-0000-0000-0000D6250000}"/>
    <cellStyle name="Note 10 2 3 2" xfId="3886" xr:uid="{00000000-0005-0000-0000-0000D7250000}"/>
    <cellStyle name="Note 10 2 3 3" xfId="3885" xr:uid="{00000000-0005-0000-0000-0000D8250000}"/>
    <cellStyle name="Note 10 2 3_Average Energy Prices" xfId="4295" xr:uid="{00000000-0005-0000-0000-0000D9250000}"/>
    <cellStyle name="Note 10 2 4" xfId="2443" xr:uid="{00000000-0005-0000-0000-0000DA250000}"/>
    <cellStyle name="Note 10 2 4 2" xfId="6707" xr:uid="{00000000-0005-0000-0000-0000DB250000}"/>
    <cellStyle name="Note 10 2 4 2 2" xfId="9300" xr:uid="{00000000-0005-0000-0000-0000DC250000}"/>
    <cellStyle name="Note 10 2 4 2 3" xfId="11059" xr:uid="{00000000-0005-0000-0000-0000DD250000}"/>
    <cellStyle name="Note 10 2 4 3" xfId="7977" xr:uid="{00000000-0005-0000-0000-0000DE250000}"/>
    <cellStyle name="Note 10 2 4 4" xfId="8384" xr:uid="{00000000-0005-0000-0000-0000DF250000}"/>
    <cellStyle name="Note 10 2 4 5" xfId="8080" xr:uid="{00000000-0005-0000-0000-0000E0250000}"/>
    <cellStyle name="Note 10 2 4 6" xfId="9692" xr:uid="{00000000-0005-0000-0000-0000E1250000}"/>
    <cellStyle name="Note 10 2 5" xfId="6564" xr:uid="{00000000-0005-0000-0000-0000E2250000}"/>
    <cellStyle name="Note 10 2 5 2" xfId="9245" xr:uid="{00000000-0005-0000-0000-0000E3250000}"/>
    <cellStyle name="Note 10 2 5 3" xfId="8261" xr:uid="{00000000-0005-0000-0000-0000E4250000}"/>
    <cellStyle name="Note 10 2 5 4" xfId="8560" xr:uid="{00000000-0005-0000-0000-0000E5250000}"/>
    <cellStyle name="Note 10 2 5 5" xfId="8693" xr:uid="{00000000-0005-0000-0000-0000E6250000}"/>
    <cellStyle name="Note 10 2 6" xfId="6428" xr:uid="{00000000-0005-0000-0000-0000E7250000}"/>
    <cellStyle name="Note 10 2 6 2" xfId="9185" xr:uid="{00000000-0005-0000-0000-0000E8250000}"/>
    <cellStyle name="Note 10 2 6 3" xfId="8466" xr:uid="{00000000-0005-0000-0000-0000E9250000}"/>
    <cellStyle name="Note 10 2 6 4" xfId="10567" xr:uid="{00000000-0005-0000-0000-0000EA250000}"/>
    <cellStyle name="Note 10 2 6 5" xfId="10617" xr:uid="{00000000-0005-0000-0000-0000EB250000}"/>
    <cellStyle name="Note 10 2 7" xfId="6353" xr:uid="{00000000-0005-0000-0000-0000EC250000}"/>
    <cellStyle name="Note 10 2 7 2" xfId="9163" xr:uid="{00000000-0005-0000-0000-0000ED250000}"/>
    <cellStyle name="Note 10 2 7 3" xfId="10485" xr:uid="{00000000-0005-0000-0000-0000EE250000}"/>
    <cellStyle name="Note 10 2 7 4" xfId="8027" xr:uid="{00000000-0005-0000-0000-0000EF250000}"/>
    <cellStyle name="Note 10 2 7 5" xfId="8222" xr:uid="{00000000-0005-0000-0000-0000F0250000}"/>
    <cellStyle name="Note 10 2 8" xfId="7179" xr:uid="{00000000-0005-0000-0000-0000F1250000}"/>
    <cellStyle name="Note 10 2 8 2" xfId="9659" xr:uid="{00000000-0005-0000-0000-0000F2250000}"/>
    <cellStyle name="Note 10 2 8 3" xfId="10546" xr:uid="{00000000-0005-0000-0000-0000F3250000}"/>
    <cellStyle name="Note 10 2 8 4" xfId="8229" xr:uid="{00000000-0005-0000-0000-0000F4250000}"/>
    <cellStyle name="Note 10 2 8 5" xfId="10626" xr:uid="{00000000-0005-0000-0000-0000F5250000}"/>
    <cellStyle name="Note 10 2 9" xfId="6357" xr:uid="{00000000-0005-0000-0000-0000F6250000}"/>
    <cellStyle name="Note 10 2 9 2" xfId="9165" xr:uid="{00000000-0005-0000-0000-0000F7250000}"/>
    <cellStyle name="Note 10 2 9 3" xfId="10530" xr:uid="{00000000-0005-0000-0000-0000F8250000}"/>
    <cellStyle name="Note 10 2 9 4" xfId="9086" xr:uid="{00000000-0005-0000-0000-0000F9250000}"/>
    <cellStyle name="Note 10 2 9 5" xfId="8566" xr:uid="{00000000-0005-0000-0000-0000FA250000}"/>
    <cellStyle name="Note 10 2_NEPOOL Off Peak" xfId="5114" xr:uid="{00000000-0005-0000-0000-0000FB250000}"/>
    <cellStyle name="Note 10 3" xfId="2444" xr:uid="{00000000-0005-0000-0000-0000FC250000}"/>
    <cellStyle name="Note 10 3 2" xfId="3887" xr:uid="{00000000-0005-0000-0000-0000FD250000}"/>
    <cellStyle name="Note 10 3 3" xfId="6709" xr:uid="{00000000-0005-0000-0000-0000FE250000}"/>
    <cellStyle name="Note 10 3 4" xfId="3306" xr:uid="{00000000-0005-0000-0000-0000FF250000}"/>
    <cellStyle name="Note 10 3_Average Energy Prices" xfId="4296" xr:uid="{00000000-0005-0000-0000-000000260000}"/>
    <cellStyle name="Note 10 4" xfId="2445" xr:uid="{00000000-0005-0000-0000-000001260000}"/>
    <cellStyle name="Note 10 4 2" xfId="3889" xr:uid="{00000000-0005-0000-0000-000002260000}"/>
    <cellStyle name="Note 10 4 3" xfId="3888" xr:uid="{00000000-0005-0000-0000-000003260000}"/>
    <cellStyle name="Note 10 4_Average Energy Prices" xfId="4297" xr:uid="{00000000-0005-0000-0000-000004260000}"/>
    <cellStyle name="Note 10 5" xfId="2446" xr:uid="{00000000-0005-0000-0000-000005260000}"/>
    <cellStyle name="Note 10 5 2" xfId="6706" xr:uid="{00000000-0005-0000-0000-000006260000}"/>
    <cellStyle name="Note 10 5 2 2" xfId="9299" xr:uid="{00000000-0005-0000-0000-000007260000}"/>
    <cellStyle name="Note 10 5 2 3" xfId="11058" xr:uid="{00000000-0005-0000-0000-000008260000}"/>
    <cellStyle name="Note 10 5 3" xfId="8630" xr:uid="{00000000-0005-0000-0000-000009260000}"/>
    <cellStyle name="Note 10 5 4" xfId="8127" xr:uid="{00000000-0005-0000-0000-00000A260000}"/>
    <cellStyle name="Note 10 5 5" xfId="8309" xr:uid="{00000000-0005-0000-0000-00000B260000}"/>
    <cellStyle name="Note 10 6" xfId="2447" xr:uid="{00000000-0005-0000-0000-00000C260000}"/>
    <cellStyle name="Note 10 6 2" xfId="6639" xr:uid="{00000000-0005-0000-0000-00000D260000}"/>
    <cellStyle name="Note 10 6 2 2" xfId="9281" xr:uid="{00000000-0005-0000-0000-00000E260000}"/>
    <cellStyle name="Note 10 6 2 3" xfId="11051" xr:uid="{00000000-0005-0000-0000-00000F260000}"/>
    <cellStyle name="Note 10 6 3" xfId="7978" xr:uid="{00000000-0005-0000-0000-000010260000}"/>
    <cellStyle name="Note 10 6 4" xfId="8606" xr:uid="{00000000-0005-0000-0000-000011260000}"/>
    <cellStyle name="Note 10 6 5" xfId="10490" xr:uid="{00000000-0005-0000-0000-000012260000}"/>
    <cellStyle name="Note 10 6 6" xfId="9117" xr:uid="{00000000-0005-0000-0000-000013260000}"/>
    <cellStyle name="Note 10 7" xfId="6880" xr:uid="{00000000-0005-0000-0000-000014260000}"/>
    <cellStyle name="Note 10 7 2" xfId="9380" xr:uid="{00000000-0005-0000-0000-000015260000}"/>
    <cellStyle name="Note 10 7 3" xfId="9020" xr:uid="{00000000-0005-0000-0000-000016260000}"/>
    <cellStyle name="Note 10 7 4" xfId="8044" xr:uid="{00000000-0005-0000-0000-000017260000}"/>
    <cellStyle name="Note 10 7 5" xfId="9228" xr:uid="{00000000-0005-0000-0000-000018260000}"/>
    <cellStyle name="Note 10 8" xfId="3303" xr:uid="{00000000-0005-0000-0000-000019260000}"/>
    <cellStyle name="Note 10 8 2" xfId="10732" xr:uid="{00000000-0005-0000-0000-00001A260000}"/>
    <cellStyle name="Note 10 9" xfId="10515" xr:uid="{00000000-0005-0000-0000-00001B260000}"/>
    <cellStyle name="Note 10_NEPOOL Off Peak" xfId="5113" xr:uid="{00000000-0005-0000-0000-00001C260000}"/>
    <cellStyle name="Note 11" xfId="2448" xr:uid="{00000000-0005-0000-0000-00001D260000}"/>
    <cellStyle name="Note 11 10" xfId="8106" xr:uid="{00000000-0005-0000-0000-00001E260000}"/>
    <cellStyle name="Note 11 11" xfId="8749" xr:uid="{00000000-0005-0000-0000-00001F260000}"/>
    <cellStyle name="Note 11 2" xfId="2449" xr:uid="{00000000-0005-0000-0000-000020260000}"/>
    <cellStyle name="Note 11 2 10" xfId="6459" xr:uid="{00000000-0005-0000-0000-000021260000}"/>
    <cellStyle name="Note 11 2 10 2" xfId="9209" xr:uid="{00000000-0005-0000-0000-000022260000}"/>
    <cellStyle name="Note 11 2 10 3" xfId="8502" xr:uid="{00000000-0005-0000-0000-000023260000}"/>
    <cellStyle name="Note 11 2 10 4" xfId="9072" xr:uid="{00000000-0005-0000-0000-000024260000}"/>
    <cellStyle name="Note 11 2 10 5" xfId="9349" xr:uid="{00000000-0005-0000-0000-000025260000}"/>
    <cellStyle name="Note 11 2 11" xfId="3308" xr:uid="{00000000-0005-0000-0000-000026260000}"/>
    <cellStyle name="Note 11 2 11 2" xfId="10735" xr:uid="{00000000-0005-0000-0000-000027260000}"/>
    <cellStyle name="Note 11 2 12" xfId="9035" xr:uid="{00000000-0005-0000-0000-000028260000}"/>
    <cellStyle name="Note 11 2 13" xfId="8337" xr:uid="{00000000-0005-0000-0000-000029260000}"/>
    <cellStyle name="Note 11 2 14" xfId="9013" xr:uid="{00000000-0005-0000-0000-00002A260000}"/>
    <cellStyle name="Note 11 2 2" xfId="2450" xr:uid="{00000000-0005-0000-0000-00002B260000}"/>
    <cellStyle name="Note 11 2 2 2" xfId="3890" xr:uid="{00000000-0005-0000-0000-00002C260000}"/>
    <cellStyle name="Note 11 2 2 3" xfId="6712" xr:uid="{00000000-0005-0000-0000-00002D260000}"/>
    <cellStyle name="Note 11 2 2 4" xfId="3309" xr:uid="{00000000-0005-0000-0000-00002E260000}"/>
    <cellStyle name="Note 11 2 2_Average Energy Prices" xfId="4298" xr:uid="{00000000-0005-0000-0000-00002F260000}"/>
    <cellStyle name="Note 11 2 3" xfId="2451" xr:uid="{00000000-0005-0000-0000-000030260000}"/>
    <cellStyle name="Note 11 2 3 2" xfId="3892" xr:uid="{00000000-0005-0000-0000-000031260000}"/>
    <cellStyle name="Note 11 2 3 3" xfId="3891" xr:uid="{00000000-0005-0000-0000-000032260000}"/>
    <cellStyle name="Note 11 2 3_Average Energy Prices" xfId="4299" xr:uid="{00000000-0005-0000-0000-000033260000}"/>
    <cellStyle name="Note 11 2 4" xfId="2452" xr:uid="{00000000-0005-0000-0000-000034260000}"/>
    <cellStyle name="Note 11 2 4 2" xfId="6711" xr:uid="{00000000-0005-0000-0000-000035260000}"/>
    <cellStyle name="Note 11 2 4 2 2" xfId="9302" xr:uid="{00000000-0005-0000-0000-000036260000}"/>
    <cellStyle name="Note 11 2 4 2 3" xfId="11061" xr:uid="{00000000-0005-0000-0000-000037260000}"/>
    <cellStyle name="Note 11 2 4 3" xfId="7979" xr:uid="{00000000-0005-0000-0000-000038260000}"/>
    <cellStyle name="Note 11 2 4 4" xfId="10521" xr:uid="{00000000-0005-0000-0000-000039260000}"/>
    <cellStyle name="Note 11 2 4 5" xfId="8552" xr:uid="{00000000-0005-0000-0000-00003A260000}"/>
    <cellStyle name="Note 11 2 4 6" xfId="8287" xr:uid="{00000000-0005-0000-0000-00003B260000}"/>
    <cellStyle name="Note 11 2 5" xfId="6563" xr:uid="{00000000-0005-0000-0000-00003C260000}"/>
    <cellStyle name="Note 11 2 5 2" xfId="9244" xr:uid="{00000000-0005-0000-0000-00003D260000}"/>
    <cellStyle name="Note 11 2 5 3" xfId="8357" xr:uid="{00000000-0005-0000-0000-00003E260000}"/>
    <cellStyle name="Note 11 2 5 4" xfId="8351" xr:uid="{00000000-0005-0000-0000-00003F260000}"/>
    <cellStyle name="Note 11 2 5 5" xfId="8385" xr:uid="{00000000-0005-0000-0000-000040260000}"/>
    <cellStyle name="Note 11 2 6" xfId="6429" xr:uid="{00000000-0005-0000-0000-000041260000}"/>
    <cellStyle name="Note 11 2 6 2" xfId="9186" xr:uid="{00000000-0005-0000-0000-000042260000}"/>
    <cellStyle name="Note 11 2 6 3" xfId="8217" xr:uid="{00000000-0005-0000-0000-000043260000}"/>
    <cellStyle name="Note 11 2 6 4" xfId="8110" xr:uid="{00000000-0005-0000-0000-000044260000}"/>
    <cellStyle name="Note 11 2 6 5" xfId="9381" xr:uid="{00000000-0005-0000-0000-000045260000}"/>
    <cellStyle name="Note 11 2 7" xfId="6352" xr:uid="{00000000-0005-0000-0000-000046260000}"/>
    <cellStyle name="Note 11 2 7 2" xfId="9162" xr:uid="{00000000-0005-0000-0000-000047260000}"/>
    <cellStyle name="Note 11 2 7 3" xfId="10468" xr:uid="{00000000-0005-0000-0000-000048260000}"/>
    <cellStyle name="Note 11 2 7 4" xfId="10474" xr:uid="{00000000-0005-0000-0000-000049260000}"/>
    <cellStyle name="Note 11 2 7 5" xfId="10442" xr:uid="{00000000-0005-0000-0000-00004A260000}"/>
    <cellStyle name="Note 11 2 8" xfId="6340" xr:uid="{00000000-0005-0000-0000-00004B260000}"/>
    <cellStyle name="Note 11 2 8 2" xfId="9153" xr:uid="{00000000-0005-0000-0000-00004C260000}"/>
    <cellStyle name="Note 11 2 8 3" xfId="10607" xr:uid="{00000000-0005-0000-0000-00004D260000}"/>
    <cellStyle name="Note 11 2 8 4" xfId="8598" xr:uid="{00000000-0005-0000-0000-00004E260000}"/>
    <cellStyle name="Note 11 2 8 5" xfId="8507" xr:uid="{00000000-0005-0000-0000-00004F260000}"/>
    <cellStyle name="Note 11 2 9" xfId="7198" xr:uid="{00000000-0005-0000-0000-000050260000}"/>
    <cellStyle name="Note 11 2 9 2" xfId="9675" xr:uid="{00000000-0005-0000-0000-000051260000}"/>
    <cellStyle name="Note 11 2 9 3" xfId="8498" xr:uid="{00000000-0005-0000-0000-000052260000}"/>
    <cellStyle name="Note 11 2 9 4" xfId="8195" xr:uid="{00000000-0005-0000-0000-000053260000}"/>
    <cellStyle name="Note 11 2 9 5" xfId="8699" xr:uid="{00000000-0005-0000-0000-000054260000}"/>
    <cellStyle name="Note 11 2_NEPOOL Off Peak" xfId="5116" xr:uid="{00000000-0005-0000-0000-000055260000}"/>
    <cellStyle name="Note 11 3" xfId="2453" xr:uid="{00000000-0005-0000-0000-000056260000}"/>
    <cellStyle name="Note 11 3 2" xfId="3893" xr:uid="{00000000-0005-0000-0000-000057260000}"/>
    <cellStyle name="Note 11 3 3" xfId="6713" xr:uid="{00000000-0005-0000-0000-000058260000}"/>
    <cellStyle name="Note 11 3 4" xfId="3310" xr:uid="{00000000-0005-0000-0000-000059260000}"/>
    <cellStyle name="Note 11 3_Average Energy Prices" xfId="4300" xr:uid="{00000000-0005-0000-0000-00005A260000}"/>
    <cellStyle name="Note 11 4" xfId="2454" xr:uid="{00000000-0005-0000-0000-00005B260000}"/>
    <cellStyle name="Note 11 4 2" xfId="3895" xr:uid="{00000000-0005-0000-0000-00005C260000}"/>
    <cellStyle name="Note 11 4 3" xfId="3894" xr:uid="{00000000-0005-0000-0000-00005D260000}"/>
    <cellStyle name="Note 11 4_Average Energy Prices" xfId="4301" xr:uid="{00000000-0005-0000-0000-00005E260000}"/>
    <cellStyle name="Note 11 5" xfId="2455" xr:uid="{00000000-0005-0000-0000-00005F260000}"/>
    <cellStyle name="Note 11 5 2" xfId="6710" xr:uid="{00000000-0005-0000-0000-000060260000}"/>
    <cellStyle name="Note 11 5 2 2" xfId="9301" xr:uid="{00000000-0005-0000-0000-000061260000}"/>
    <cellStyle name="Note 11 5 2 3" xfId="11060" xr:uid="{00000000-0005-0000-0000-000062260000}"/>
    <cellStyle name="Note 11 5 3" xfId="8141" xr:uid="{00000000-0005-0000-0000-000063260000}"/>
    <cellStyle name="Note 11 5 4" xfId="8273" xr:uid="{00000000-0005-0000-0000-000064260000}"/>
    <cellStyle name="Note 11 5 5" xfId="10661" xr:uid="{00000000-0005-0000-0000-000065260000}"/>
    <cellStyle name="Note 11 6" xfId="2456" xr:uid="{00000000-0005-0000-0000-000066260000}"/>
    <cellStyle name="Note 11 6 2" xfId="6469" xr:uid="{00000000-0005-0000-0000-000067260000}"/>
    <cellStyle name="Note 11 6 2 2" xfId="9216" xr:uid="{00000000-0005-0000-0000-000068260000}"/>
    <cellStyle name="Note 11 6 2 3" xfId="11018" xr:uid="{00000000-0005-0000-0000-000069260000}"/>
    <cellStyle name="Note 11 6 3" xfId="7980" xr:uid="{00000000-0005-0000-0000-00006A260000}"/>
    <cellStyle name="Note 11 6 4" xfId="9030" xr:uid="{00000000-0005-0000-0000-00006B260000}"/>
    <cellStyle name="Note 11 6 5" xfId="8376" xr:uid="{00000000-0005-0000-0000-00006C260000}"/>
    <cellStyle name="Note 11 6 6" xfId="8086" xr:uid="{00000000-0005-0000-0000-00006D260000}"/>
    <cellStyle name="Note 11 7" xfId="7205" xr:uid="{00000000-0005-0000-0000-00006E260000}"/>
    <cellStyle name="Note 11 7 2" xfId="9681" xr:uid="{00000000-0005-0000-0000-00006F260000}"/>
    <cellStyle name="Note 11 7 3" xfId="10424" xr:uid="{00000000-0005-0000-0000-000070260000}"/>
    <cellStyle name="Note 11 7 4" xfId="8061" xr:uid="{00000000-0005-0000-0000-000071260000}"/>
    <cellStyle name="Note 11 7 5" xfId="10558" xr:uid="{00000000-0005-0000-0000-000072260000}"/>
    <cellStyle name="Note 11 8" xfId="3307" xr:uid="{00000000-0005-0000-0000-000073260000}"/>
    <cellStyle name="Note 11 8 2" xfId="10734" xr:uid="{00000000-0005-0000-0000-000074260000}"/>
    <cellStyle name="Note 11 9" xfId="8070" xr:uid="{00000000-0005-0000-0000-000075260000}"/>
    <cellStyle name="Note 11_NEPOOL Off Peak" xfId="5115" xr:uid="{00000000-0005-0000-0000-000076260000}"/>
    <cellStyle name="Note 12" xfId="2457" xr:uid="{00000000-0005-0000-0000-000077260000}"/>
    <cellStyle name="Note 12 10" xfId="8164" xr:uid="{00000000-0005-0000-0000-000078260000}"/>
    <cellStyle name="Note 12 11" xfId="8030" xr:uid="{00000000-0005-0000-0000-000079260000}"/>
    <cellStyle name="Note 12 2" xfId="2458" xr:uid="{00000000-0005-0000-0000-00007A260000}"/>
    <cellStyle name="Note 12 2 10" xfId="6383" xr:uid="{00000000-0005-0000-0000-00007B260000}"/>
    <cellStyle name="Note 12 2 10 2" xfId="9176" xr:uid="{00000000-0005-0000-0000-00007C260000}"/>
    <cellStyle name="Note 12 2 10 3" xfId="8304" xr:uid="{00000000-0005-0000-0000-00007D260000}"/>
    <cellStyle name="Note 12 2 10 4" xfId="9453" xr:uid="{00000000-0005-0000-0000-00007E260000}"/>
    <cellStyle name="Note 12 2 10 5" xfId="10492" xr:uid="{00000000-0005-0000-0000-00007F260000}"/>
    <cellStyle name="Note 12 2 11" xfId="3312" xr:uid="{00000000-0005-0000-0000-000080260000}"/>
    <cellStyle name="Note 12 2 11 2" xfId="10737" xr:uid="{00000000-0005-0000-0000-000081260000}"/>
    <cellStyle name="Note 12 2 12" xfId="9060" xr:uid="{00000000-0005-0000-0000-000082260000}"/>
    <cellStyle name="Note 12 2 13" xfId="8207" xr:uid="{00000000-0005-0000-0000-000083260000}"/>
    <cellStyle name="Note 12 2 14" xfId="9017" xr:uid="{00000000-0005-0000-0000-000084260000}"/>
    <cellStyle name="Note 12 2 2" xfId="2459" xr:uid="{00000000-0005-0000-0000-000085260000}"/>
    <cellStyle name="Note 12 2 2 2" xfId="3896" xr:uid="{00000000-0005-0000-0000-000086260000}"/>
    <cellStyle name="Note 12 2 2 3" xfId="6716" xr:uid="{00000000-0005-0000-0000-000087260000}"/>
    <cellStyle name="Note 12 2 2 4" xfId="3313" xr:uid="{00000000-0005-0000-0000-000088260000}"/>
    <cellStyle name="Note 12 2 2_Average Energy Prices" xfId="4302" xr:uid="{00000000-0005-0000-0000-000089260000}"/>
    <cellStyle name="Note 12 2 3" xfId="2460" xr:uid="{00000000-0005-0000-0000-00008A260000}"/>
    <cellStyle name="Note 12 2 3 2" xfId="3898" xr:uid="{00000000-0005-0000-0000-00008B260000}"/>
    <cellStyle name="Note 12 2 3 3" xfId="3897" xr:uid="{00000000-0005-0000-0000-00008C260000}"/>
    <cellStyle name="Note 12 2 3_Average Energy Prices" xfId="4303" xr:uid="{00000000-0005-0000-0000-00008D260000}"/>
    <cellStyle name="Note 12 2 4" xfId="2461" xr:uid="{00000000-0005-0000-0000-00008E260000}"/>
    <cellStyle name="Note 12 2 4 2" xfId="6715" xr:uid="{00000000-0005-0000-0000-00008F260000}"/>
    <cellStyle name="Note 12 2 4 2 2" xfId="9304" xr:uid="{00000000-0005-0000-0000-000090260000}"/>
    <cellStyle name="Note 12 2 4 2 3" xfId="11063" xr:uid="{00000000-0005-0000-0000-000091260000}"/>
    <cellStyle name="Note 12 2 4 3" xfId="7981" xr:uid="{00000000-0005-0000-0000-000092260000}"/>
    <cellStyle name="Note 12 2 4 4" xfId="10620" xr:uid="{00000000-0005-0000-0000-000093260000}"/>
    <cellStyle name="Note 12 2 4 5" xfId="8665" xr:uid="{00000000-0005-0000-0000-000094260000}"/>
    <cellStyle name="Note 12 2 4 6" xfId="8333" xr:uid="{00000000-0005-0000-0000-000095260000}"/>
    <cellStyle name="Note 12 2 5" xfId="6562" xr:uid="{00000000-0005-0000-0000-000096260000}"/>
    <cellStyle name="Note 12 2 5 2" xfId="9243" xr:uid="{00000000-0005-0000-0000-000097260000}"/>
    <cellStyle name="Note 12 2 5 3" xfId="8717" xr:uid="{00000000-0005-0000-0000-000098260000}"/>
    <cellStyle name="Note 12 2 5 4" xfId="8353" xr:uid="{00000000-0005-0000-0000-000099260000}"/>
    <cellStyle name="Note 12 2 5 5" xfId="8645" xr:uid="{00000000-0005-0000-0000-00009A260000}"/>
    <cellStyle name="Note 12 2 6" xfId="6430" xr:uid="{00000000-0005-0000-0000-00009B260000}"/>
    <cellStyle name="Note 12 2 6 2" xfId="9187" xr:uid="{00000000-0005-0000-0000-00009C260000}"/>
    <cellStyle name="Note 12 2 6 3" xfId="8763" xr:uid="{00000000-0005-0000-0000-00009D260000}"/>
    <cellStyle name="Note 12 2 6 4" xfId="8377" xr:uid="{00000000-0005-0000-0000-00009E260000}"/>
    <cellStyle name="Note 12 2 6 5" xfId="10552" xr:uid="{00000000-0005-0000-0000-00009F260000}"/>
    <cellStyle name="Note 12 2 7" xfId="6925" xr:uid="{00000000-0005-0000-0000-0000A0260000}"/>
    <cellStyle name="Note 12 2 7 2" xfId="9413" xr:uid="{00000000-0005-0000-0000-0000A1260000}"/>
    <cellStyle name="Note 12 2 7 3" xfId="8534" xr:uid="{00000000-0005-0000-0000-0000A2260000}"/>
    <cellStyle name="Note 12 2 7 4" xfId="8620" xr:uid="{00000000-0005-0000-0000-0000A3260000}"/>
    <cellStyle name="Note 12 2 7 5" xfId="10425" xr:uid="{00000000-0005-0000-0000-0000A4260000}"/>
    <cellStyle name="Note 12 2 8" xfId="6815" xr:uid="{00000000-0005-0000-0000-0000A5260000}"/>
    <cellStyle name="Note 12 2 8 2" xfId="9351" xr:uid="{00000000-0005-0000-0000-0000A6260000}"/>
    <cellStyle name="Note 12 2 8 3" xfId="9269" xr:uid="{00000000-0005-0000-0000-0000A7260000}"/>
    <cellStyle name="Note 12 2 8 4" xfId="8626" xr:uid="{00000000-0005-0000-0000-0000A8260000}"/>
    <cellStyle name="Note 12 2 8 5" xfId="8102" xr:uid="{00000000-0005-0000-0000-0000A9260000}"/>
    <cellStyle name="Note 12 2 9" xfId="7183" xr:uid="{00000000-0005-0000-0000-0000AA260000}"/>
    <cellStyle name="Note 12 2 9 2" xfId="9663" xr:uid="{00000000-0005-0000-0000-0000AB260000}"/>
    <cellStyle name="Note 12 2 9 3" xfId="10540" xr:uid="{00000000-0005-0000-0000-0000AC260000}"/>
    <cellStyle name="Note 12 2 9 4" xfId="8205" xr:uid="{00000000-0005-0000-0000-0000AD260000}"/>
    <cellStyle name="Note 12 2 9 5" xfId="10602" xr:uid="{00000000-0005-0000-0000-0000AE260000}"/>
    <cellStyle name="Note 12 2_NEPOOL Off Peak" xfId="5118" xr:uid="{00000000-0005-0000-0000-0000AF260000}"/>
    <cellStyle name="Note 12 3" xfId="2462" xr:uid="{00000000-0005-0000-0000-0000B0260000}"/>
    <cellStyle name="Note 12 3 2" xfId="3899" xr:uid="{00000000-0005-0000-0000-0000B1260000}"/>
    <cellStyle name="Note 12 3 3" xfId="6717" xr:uid="{00000000-0005-0000-0000-0000B2260000}"/>
    <cellStyle name="Note 12 3 4" xfId="3314" xr:uid="{00000000-0005-0000-0000-0000B3260000}"/>
    <cellStyle name="Note 12 3_Average Energy Prices" xfId="4304" xr:uid="{00000000-0005-0000-0000-0000B4260000}"/>
    <cellStyle name="Note 12 4" xfId="2463" xr:uid="{00000000-0005-0000-0000-0000B5260000}"/>
    <cellStyle name="Note 12 4 2" xfId="3901" xr:uid="{00000000-0005-0000-0000-0000B6260000}"/>
    <cellStyle name="Note 12 4 3" xfId="3900" xr:uid="{00000000-0005-0000-0000-0000B7260000}"/>
    <cellStyle name="Note 12 4_Average Energy Prices" xfId="4305" xr:uid="{00000000-0005-0000-0000-0000B8260000}"/>
    <cellStyle name="Note 12 5" xfId="2464" xr:uid="{00000000-0005-0000-0000-0000B9260000}"/>
    <cellStyle name="Note 12 5 2" xfId="6714" xr:uid="{00000000-0005-0000-0000-0000BA260000}"/>
    <cellStyle name="Note 12 5 2 2" xfId="9303" xr:uid="{00000000-0005-0000-0000-0000BB260000}"/>
    <cellStyle name="Note 12 5 2 3" xfId="11062" xr:uid="{00000000-0005-0000-0000-0000BC260000}"/>
    <cellStyle name="Note 12 5 3" xfId="9018" xr:uid="{00000000-0005-0000-0000-0000BD260000}"/>
    <cellStyle name="Note 12 5 4" xfId="9110" xr:uid="{00000000-0005-0000-0000-0000BE260000}"/>
    <cellStyle name="Note 12 5 5" xfId="8601" xr:uid="{00000000-0005-0000-0000-0000BF260000}"/>
    <cellStyle name="Note 12 6" xfId="2465" xr:uid="{00000000-0005-0000-0000-0000C0260000}"/>
    <cellStyle name="Note 12 6 2" xfId="6468" xr:uid="{00000000-0005-0000-0000-0000C1260000}"/>
    <cellStyle name="Note 12 6 2 2" xfId="9215" xr:uid="{00000000-0005-0000-0000-0000C2260000}"/>
    <cellStyle name="Note 12 6 2 3" xfId="11017" xr:uid="{00000000-0005-0000-0000-0000C3260000}"/>
    <cellStyle name="Note 12 6 3" xfId="7982" xr:uid="{00000000-0005-0000-0000-0000C4260000}"/>
    <cellStyle name="Note 12 6 4" xfId="8166" xr:uid="{00000000-0005-0000-0000-0000C5260000}"/>
    <cellStyle name="Note 12 6 5" xfId="10523" xr:uid="{00000000-0005-0000-0000-0000C6260000}"/>
    <cellStyle name="Note 12 6 6" xfId="8516" xr:uid="{00000000-0005-0000-0000-0000C7260000}"/>
    <cellStyle name="Note 12 7" xfId="7193" xr:uid="{00000000-0005-0000-0000-0000C8260000}"/>
    <cellStyle name="Note 12 7 2" xfId="9671" xr:uid="{00000000-0005-0000-0000-0000C9260000}"/>
    <cellStyle name="Note 12 7 3" xfId="10637" xr:uid="{00000000-0005-0000-0000-0000CA260000}"/>
    <cellStyle name="Note 12 7 4" xfId="8556" xr:uid="{00000000-0005-0000-0000-0000CB260000}"/>
    <cellStyle name="Note 12 7 5" xfId="8270" xr:uid="{00000000-0005-0000-0000-0000CC260000}"/>
    <cellStyle name="Note 12 8" xfId="3311" xr:uid="{00000000-0005-0000-0000-0000CD260000}"/>
    <cellStyle name="Note 12 8 2" xfId="10736" xr:uid="{00000000-0005-0000-0000-0000CE260000}"/>
    <cellStyle name="Note 12 9" xfId="10476" xr:uid="{00000000-0005-0000-0000-0000CF260000}"/>
    <cellStyle name="Note 12_NEPOOL Off Peak" xfId="5117" xr:uid="{00000000-0005-0000-0000-0000D0260000}"/>
    <cellStyle name="Note 13" xfId="2466" xr:uid="{00000000-0005-0000-0000-0000D1260000}"/>
    <cellStyle name="Note 13 10" xfId="8352" xr:uid="{00000000-0005-0000-0000-0000D2260000}"/>
    <cellStyle name="Note 13 11" xfId="8221" xr:uid="{00000000-0005-0000-0000-0000D3260000}"/>
    <cellStyle name="Note 13 2" xfId="2467" xr:uid="{00000000-0005-0000-0000-0000D4260000}"/>
    <cellStyle name="Note 13 2 10" xfId="6339" xr:uid="{00000000-0005-0000-0000-0000D5260000}"/>
    <cellStyle name="Note 13 2 10 2" xfId="9152" xr:uid="{00000000-0005-0000-0000-0000D6260000}"/>
    <cellStyle name="Note 13 2 10 3" xfId="8744" xr:uid="{00000000-0005-0000-0000-0000D7260000}"/>
    <cellStyle name="Note 13 2 10 4" xfId="8484" xr:uid="{00000000-0005-0000-0000-0000D8260000}"/>
    <cellStyle name="Note 13 2 10 5" xfId="9298" xr:uid="{00000000-0005-0000-0000-0000D9260000}"/>
    <cellStyle name="Note 13 2 11" xfId="3316" xr:uid="{00000000-0005-0000-0000-0000DA260000}"/>
    <cellStyle name="Note 13 2 11 2" xfId="10739" xr:uid="{00000000-0005-0000-0000-0000DB260000}"/>
    <cellStyle name="Note 13 2 12" xfId="9335" xr:uid="{00000000-0005-0000-0000-0000DC260000}"/>
    <cellStyle name="Note 13 2 13" xfId="8223" xr:uid="{00000000-0005-0000-0000-0000DD260000}"/>
    <cellStyle name="Note 13 2 14" xfId="9090" xr:uid="{00000000-0005-0000-0000-0000DE260000}"/>
    <cellStyle name="Note 13 2 2" xfId="2468" xr:uid="{00000000-0005-0000-0000-0000DF260000}"/>
    <cellStyle name="Note 13 2 2 2" xfId="3902" xr:uid="{00000000-0005-0000-0000-0000E0260000}"/>
    <cellStyle name="Note 13 2 2 3" xfId="6720" xr:uid="{00000000-0005-0000-0000-0000E1260000}"/>
    <cellStyle name="Note 13 2 2 4" xfId="3317" xr:uid="{00000000-0005-0000-0000-0000E2260000}"/>
    <cellStyle name="Note 13 2 2_Average Energy Prices" xfId="4306" xr:uid="{00000000-0005-0000-0000-0000E3260000}"/>
    <cellStyle name="Note 13 2 3" xfId="2469" xr:uid="{00000000-0005-0000-0000-0000E4260000}"/>
    <cellStyle name="Note 13 2 3 2" xfId="3904" xr:uid="{00000000-0005-0000-0000-0000E5260000}"/>
    <cellStyle name="Note 13 2 3 3" xfId="3903" xr:uid="{00000000-0005-0000-0000-0000E6260000}"/>
    <cellStyle name="Note 13 2 3_Average Energy Prices" xfId="4307" xr:uid="{00000000-0005-0000-0000-0000E7260000}"/>
    <cellStyle name="Note 13 2 4" xfId="2470" xr:uid="{00000000-0005-0000-0000-0000E8260000}"/>
    <cellStyle name="Note 13 2 4 2" xfId="6719" xr:uid="{00000000-0005-0000-0000-0000E9260000}"/>
    <cellStyle name="Note 13 2 4 2 2" xfId="9306" xr:uid="{00000000-0005-0000-0000-0000EA260000}"/>
    <cellStyle name="Note 13 2 4 2 3" xfId="11065" xr:uid="{00000000-0005-0000-0000-0000EB260000}"/>
    <cellStyle name="Note 13 2 4 3" xfId="7983" xr:uid="{00000000-0005-0000-0000-0000EC260000}"/>
    <cellStyle name="Note 13 2 4 4" xfId="9207" xr:uid="{00000000-0005-0000-0000-0000ED260000}"/>
    <cellStyle name="Note 13 2 4 5" xfId="8444" xr:uid="{00000000-0005-0000-0000-0000EE260000}"/>
    <cellStyle name="Note 13 2 4 6" xfId="8182" xr:uid="{00000000-0005-0000-0000-0000EF260000}"/>
    <cellStyle name="Note 13 2 5" xfId="6560" xr:uid="{00000000-0005-0000-0000-0000F0260000}"/>
    <cellStyle name="Note 13 2 5 2" xfId="9241" xr:uid="{00000000-0005-0000-0000-0000F1260000}"/>
    <cellStyle name="Note 13 2 5 3" xfId="10508" xr:uid="{00000000-0005-0000-0000-0000F2260000}"/>
    <cellStyle name="Note 13 2 5 4" xfId="8398" xr:uid="{00000000-0005-0000-0000-0000F3260000}"/>
    <cellStyle name="Note 13 2 5 5" xfId="9091" xr:uid="{00000000-0005-0000-0000-0000F4260000}"/>
    <cellStyle name="Note 13 2 6" xfId="6431" xr:uid="{00000000-0005-0000-0000-0000F5260000}"/>
    <cellStyle name="Note 13 2 6 2" xfId="9188" xr:uid="{00000000-0005-0000-0000-0000F6260000}"/>
    <cellStyle name="Note 13 2 6 3" xfId="10594" xr:uid="{00000000-0005-0000-0000-0000F7260000}"/>
    <cellStyle name="Note 13 2 6 4" xfId="9725" xr:uid="{00000000-0005-0000-0000-0000F8260000}"/>
    <cellStyle name="Note 13 2 6 5" xfId="10560" xr:uid="{00000000-0005-0000-0000-0000F9260000}"/>
    <cellStyle name="Note 13 2 7" xfId="6351" xr:uid="{00000000-0005-0000-0000-0000FA260000}"/>
    <cellStyle name="Note 13 2 7 2" xfId="9161" xr:uid="{00000000-0005-0000-0000-0000FB260000}"/>
    <cellStyle name="Note 13 2 7 3" xfId="8158" xr:uid="{00000000-0005-0000-0000-0000FC260000}"/>
    <cellStyle name="Note 13 2 7 4" xfId="10457" xr:uid="{00000000-0005-0000-0000-0000FD260000}"/>
    <cellStyle name="Note 13 2 7 5" xfId="8393" xr:uid="{00000000-0005-0000-0000-0000FE260000}"/>
    <cellStyle name="Note 13 2 8" xfId="7180" xr:uid="{00000000-0005-0000-0000-0000FF260000}"/>
    <cellStyle name="Note 13 2 8 2" xfId="9660" xr:uid="{00000000-0005-0000-0000-000000270000}"/>
    <cellStyle name="Note 13 2 8 3" xfId="8016" xr:uid="{00000000-0005-0000-0000-000001270000}"/>
    <cellStyle name="Note 13 2 8 4" xfId="8228" xr:uid="{00000000-0005-0000-0000-000002270000}"/>
    <cellStyle name="Note 13 2 8 5" xfId="8753" xr:uid="{00000000-0005-0000-0000-000003270000}"/>
    <cellStyle name="Note 13 2 9" xfId="7202" xr:uid="{00000000-0005-0000-0000-000004270000}"/>
    <cellStyle name="Note 13 2 9 2" xfId="9679" xr:uid="{00000000-0005-0000-0000-000005270000}"/>
    <cellStyle name="Note 13 2 9 3" xfId="8252" xr:uid="{00000000-0005-0000-0000-000006270000}"/>
    <cellStyle name="Note 13 2 9 4" xfId="8116" xr:uid="{00000000-0005-0000-0000-000007270000}"/>
    <cellStyle name="Note 13 2 9 5" xfId="10554" xr:uid="{00000000-0005-0000-0000-000008270000}"/>
    <cellStyle name="Note 13 2_NEPOOL Off Peak" xfId="5120" xr:uid="{00000000-0005-0000-0000-000009270000}"/>
    <cellStyle name="Note 13 3" xfId="2471" xr:uid="{00000000-0005-0000-0000-00000A270000}"/>
    <cellStyle name="Note 13 3 2" xfId="3905" xr:uid="{00000000-0005-0000-0000-00000B270000}"/>
    <cellStyle name="Note 13 3 3" xfId="6721" xr:uid="{00000000-0005-0000-0000-00000C270000}"/>
    <cellStyle name="Note 13 3 4" xfId="3318" xr:uid="{00000000-0005-0000-0000-00000D270000}"/>
    <cellStyle name="Note 13 3_Average Energy Prices" xfId="4308" xr:uid="{00000000-0005-0000-0000-00000E270000}"/>
    <cellStyle name="Note 13 4" xfId="2472" xr:uid="{00000000-0005-0000-0000-00000F270000}"/>
    <cellStyle name="Note 13 4 2" xfId="3907" xr:uid="{00000000-0005-0000-0000-000010270000}"/>
    <cellStyle name="Note 13 4 3" xfId="3906" xr:uid="{00000000-0005-0000-0000-000011270000}"/>
    <cellStyle name="Note 13 4_Average Energy Prices" xfId="4309" xr:uid="{00000000-0005-0000-0000-000012270000}"/>
    <cellStyle name="Note 13 5" xfId="2473" xr:uid="{00000000-0005-0000-0000-000013270000}"/>
    <cellStyle name="Note 13 5 2" xfId="6718" xr:uid="{00000000-0005-0000-0000-000014270000}"/>
    <cellStyle name="Note 13 5 2 2" xfId="9305" xr:uid="{00000000-0005-0000-0000-000015270000}"/>
    <cellStyle name="Note 13 5 2 3" xfId="11064" xr:uid="{00000000-0005-0000-0000-000016270000}"/>
    <cellStyle name="Note 13 5 3" xfId="8720" xr:uid="{00000000-0005-0000-0000-000017270000}"/>
    <cellStyle name="Note 13 5 4" xfId="8738" xr:uid="{00000000-0005-0000-0000-000018270000}"/>
    <cellStyle name="Note 13 5 5" xfId="8382" xr:uid="{00000000-0005-0000-0000-000019270000}"/>
    <cellStyle name="Note 13 6" xfId="2474" xr:uid="{00000000-0005-0000-0000-00001A270000}"/>
    <cellStyle name="Note 13 6 2" xfId="6561" xr:uid="{00000000-0005-0000-0000-00001B270000}"/>
    <cellStyle name="Note 13 6 2 2" xfId="9242" xr:uid="{00000000-0005-0000-0000-00001C270000}"/>
    <cellStyle name="Note 13 6 2 3" xfId="11028" xr:uid="{00000000-0005-0000-0000-00001D270000}"/>
    <cellStyle name="Note 13 6 3" xfId="7984" xr:uid="{00000000-0005-0000-0000-00001E270000}"/>
    <cellStyle name="Note 13 6 4" xfId="8140" xr:uid="{00000000-0005-0000-0000-00001F270000}"/>
    <cellStyle name="Note 13 6 5" xfId="9063" xr:uid="{00000000-0005-0000-0000-000020270000}"/>
    <cellStyle name="Note 13 6 6" xfId="10644" xr:uid="{00000000-0005-0000-0000-000021270000}"/>
    <cellStyle name="Note 13 7" xfId="7210" xr:uid="{00000000-0005-0000-0000-000022270000}"/>
    <cellStyle name="Note 13 7 2" xfId="9686" xr:uid="{00000000-0005-0000-0000-000023270000}"/>
    <cellStyle name="Note 13 7 3" xfId="8490" xr:uid="{00000000-0005-0000-0000-000024270000}"/>
    <cellStyle name="Note 13 7 4" xfId="10642" xr:uid="{00000000-0005-0000-0000-000025270000}"/>
    <cellStyle name="Note 13 7 5" xfId="9101" xr:uid="{00000000-0005-0000-0000-000026270000}"/>
    <cellStyle name="Note 13 8" xfId="3315" xr:uid="{00000000-0005-0000-0000-000027270000}"/>
    <cellStyle name="Note 13 8 2" xfId="10738" xr:uid="{00000000-0005-0000-0000-000028270000}"/>
    <cellStyle name="Note 13 9" xfId="9038" xr:uid="{00000000-0005-0000-0000-000029270000}"/>
    <cellStyle name="Note 13_NEPOOL Off Peak" xfId="5119" xr:uid="{00000000-0005-0000-0000-00002A270000}"/>
    <cellStyle name="Note 14" xfId="2475" xr:uid="{00000000-0005-0000-0000-00002B270000}"/>
    <cellStyle name="Note 14 10" xfId="8691" xr:uid="{00000000-0005-0000-0000-00002C270000}"/>
    <cellStyle name="Note 14 11" xfId="10608" xr:uid="{00000000-0005-0000-0000-00002D270000}"/>
    <cellStyle name="Note 14 2" xfId="2476" xr:uid="{00000000-0005-0000-0000-00002E270000}"/>
    <cellStyle name="Note 14 2 10" xfId="6332" xr:uid="{00000000-0005-0000-0000-00002F270000}"/>
    <cellStyle name="Note 14 2 10 2" xfId="9151" xr:uid="{00000000-0005-0000-0000-000030270000}"/>
    <cellStyle name="Note 14 2 10 3" xfId="8659" xr:uid="{00000000-0005-0000-0000-000031270000}"/>
    <cellStyle name="Note 14 2 10 4" xfId="8021" xr:uid="{00000000-0005-0000-0000-000032270000}"/>
    <cellStyle name="Note 14 2 10 5" xfId="10556" xr:uid="{00000000-0005-0000-0000-000033270000}"/>
    <cellStyle name="Note 14 2 11" xfId="3320" xr:uid="{00000000-0005-0000-0000-000034270000}"/>
    <cellStyle name="Note 14 2 11 2" xfId="10741" xr:uid="{00000000-0005-0000-0000-000035270000}"/>
    <cellStyle name="Note 14 2 12" xfId="8661" xr:uid="{00000000-0005-0000-0000-000036270000}"/>
    <cellStyle name="Note 14 2 13" xfId="8778" xr:uid="{00000000-0005-0000-0000-000037270000}"/>
    <cellStyle name="Note 14 2 14" xfId="8104" xr:uid="{00000000-0005-0000-0000-000038270000}"/>
    <cellStyle name="Note 14 2 2" xfId="2477" xr:uid="{00000000-0005-0000-0000-000039270000}"/>
    <cellStyle name="Note 14 2 2 2" xfId="3908" xr:uid="{00000000-0005-0000-0000-00003A270000}"/>
    <cellStyle name="Note 14 2 2 3" xfId="6724" xr:uid="{00000000-0005-0000-0000-00003B270000}"/>
    <cellStyle name="Note 14 2 2 4" xfId="3321" xr:uid="{00000000-0005-0000-0000-00003C270000}"/>
    <cellStyle name="Note 14 2 2_Average Energy Prices" xfId="4310" xr:uid="{00000000-0005-0000-0000-00003D270000}"/>
    <cellStyle name="Note 14 2 3" xfId="2478" xr:uid="{00000000-0005-0000-0000-00003E270000}"/>
    <cellStyle name="Note 14 2 3 2" xfId="3910" xr:uid="{00000000-0005-0000-0000-00003F270000}"/>
    <cellStyle name="Note 14 2 3 3" xfId="3909" xr:uid="{00000000-0005-0000-0000-000040270000}"/>
    <cellStyle name="Note 14 2 3_Average Energy Prices" xfId="4311" xr:uid="{00000000-0005-0000-0000-000041270000}"/>
    <cellStyle name="Note 14 2 4" xfId="2479" xr:uid="{00000000-0005-0000-0000-000042270000}"/>
    <cellStyle name="Note 14 2 4 2" xfId="6723" xr:uid="{00000000-0005-0000-0000-000043270000}"/>
    <cellStyle name="Note 14 2 4 2 2" xfId="9309" xr:uid="{00000000-0005-0000-0000-000044270000}"/>
    <cellStyle name="Note 14 2 4 2 3" xfId="11067" xr:uid="{00000000-0005-0000-0000-000045270000}"/>
    <cellStyle name="Note 14 2 4 3" xfId="7985" xr:uid="{00000000-0005-0000-0000-000046270000}"/>
    <cellStyle name="Note 14 2 4 4" xfId="8263" xr:uid="{00000000-0005-0000-0000-000047270000}"/>
    <cellStyle name="Note 14 2 4 5" xfId="8097" xr:uid="{00000000-0005-0000-0000-000048270000}"/>
    <cellStyle name="Note 14 2 4 6" xfId="8212" xr:uid="{00000000-0005-0000-0000-000049270000}"/>
    <cellStyle name="Note 14 2 5" xfId="6634" xr:uid="{00000000-0005-0000-0000-00004A270000}"/>
    <cellStyle name="Note 14 2 5 2" xfId="9280" xr:uid="{00000000-0005-0000-0000-00004B270000}"/>
    <cellStyle name="Note 14 2 5 3" xfId="8617" xr:uid="{00000000-0005-0000-0000-00004C270000}"/>
    <cellStyle name="Note 14 2 5 4" xfId="8584" xr:uid="{00000000-0005-0000-0000-00004D270000}"/>
    <cellStyle name="Note 14 2 5 5" xfId="10663" xr:uid="{00000000-0005-0000-0000-00004E270000}"/>
    <cellStyle name="Note 14 2 6" xfId="6432" xr:uid="{00000000-0005-0000-0000-00004F270000}"/>
    <cellStyle name="Note 14 2 6 2" xfId="9189" xr:uid="{00000000-0005-0000-0000-000050270000}"/>
    <cellStyle name="Note 14 2 6 3" xfId="8504" xr:uid="{00000000-0005-0000-0000-000051270000}"/>
    <cellStyle name="Note 14 2 6 4" xfId="8694" xr:uid="{00000000-0005-0000-0000-000052270000}"/>
    <cellStyle name="Note 14 2 6 5" xfId="8544" xr:uid="{00000000-0005-0000-0000-000053270000}"/>
    <cellStyle name="Note 14 2 7" xfId="6350" xr:uid="{00000000-0005-0000-0000-000054270000}"/>
    <cellStyle name="Note 14 2 7 2" xfId="9160" xr:uid="{00000000-0005-0000-0000-000055270000}"/>
    <cellStyle name="Note 14 2 7 3" xfId="8522" xr:uid="{00000000-0005-0000-0000-000056270000}"/>
    <cellStyle name="Note 14 2 7 4" xfId="8696" xr:uid="{00000000-0005-0000-0000-000057270000}"/>
    <cellStyle name="Note 14 2 7 5" xfId="10646" xr:uid="{00000000-0005-0000-0000-000058270000}"/>
    <cellStyle name="Note 14 2 8" xfId="6816" xr:uid="{00000000-0005-0000-0000-000059270000}"/>
    <cellStyle name="Note 14 2 8 2" xfId="9352" xr:uid="{00000000-0005-0000-0000-00005A270000}"/>
    <cellStyle name="Note 14 2 8 3" xfId="8558" xr:uid="{00000000-0005-0000-0000-00005B270000}"/>
    <cellStyle name="Note 14 2 8 4" xfId="10557" xr:uid="{00000000-0005-0000-0000-00005C270000}"/>
    <cellStyle name="Note 14 2 8 5" xfId="10488" xr:uid="{00000000-0005-0000-0000-00005D270000}"/>
    <cellStyle name="Note 14 2 9" xfId="7207" xr:uid="{00000000-0005-0000-0000-00005E270000}"/>
    <cellStyle name="Note 14 2 9 2" xfId="9683" xr:uid="{00000000-0005-0000-0000-00005F270000}"/>
    <cellStyle name="Note 14 2 9 3" xfId="9388" xr:uid="{00000000-0005-0000-0000-000060270000}"/>
    <cellStyle name="Note 14 2 9 4" xfId="9130" xr:uid="{00000000-0005-0000-0000-000061270000}"/>
    <cellStyle name="Note 14 2 9 5" xfId="10462" xr:uid="{00000000-0005-0000-0000-000062270000}"/>
    <cellStyle name="Note 14 2_NEPOOL Off Peak" xfId="5122" xr:uid="{00000000-0005-0000-0000-000063270000}"/>
    <cellStyle name="Note 14 3" xfId="2480" xr:uid="{00000000-0005-0000-0000-000064270000}"/>
    <cellStyle name="Note 14 3 2" xfId="3911" xr:uid="{00000000-0005-0000-0000-000065270000}"/>
    <cellStyle name="Note 14 3 3" xfId="6725" xr:uid="{00000000-0005-0000-0000-000066270000}"/>
    <cellStyle name="Note 14 3 4" xfId="3322" xr:uid="{00000000-0005-0000-0000-000067270000}"/>
    <cellStyle name="Note 14 3_Average Energy Prices" xfId="4312" xr:uid="{00000000-0005-0000-0000-000068270000}"/>
    <cellStyle name="Note 14 4" xfId="2481" xr:uid="{00000000-0005-0000-0000-000069270000}"/>
    <cellStyle name="Note 14 4 2" xfId="3913" xr:uid="{00000000-0005-0000-0000-00006A270000}"/>
    <cellStyle name="Note 14 4 3" xfId="3912" xr:uid="{00000000-0005-0000-0000-00006B270000}"/>
    <cellStyle name="Note 14 4_Average Energy Prices" xfId="4313" xr:uid="{00000000-0005-0000-0000-00006C270000}"/>
    <cellStyle name="Note 14 5" xfId="2482" xr:uid="{00000000-0005-0000-0000-00006D270000}"/>
    <cellStyle name="Note 14 5 2" xfId="6722" xr:uid="{00000000-0005-0000-0000-00006E270000}"/>
    <cellStyle name="Note 14 5 2 2" xfId="9308" xr:uid="{00000000-0005-0000-0000-00006F270000}"/>
    <cellStyle name="Note 14 5 2 3" xfId="11066" xr:uid="{00000000-0005-0000-0000-000070270000}"/>
    <cellStyle name="Note 14 5 3" xfId="9050" xr:uid="{00000000-0005-0000-0000-000071270000}"/>
    <cellStyle name="Note 14 5 4" xfId="10436" xr:uid="{00000000-0005-0000-0000-000072270000}"/>
    <cellStyle name="Note 14 5 5" xfId="9047" xr:uid="{00000000-0005-0000-0000-000073270000}"/>
    <cellStyle name="Note 14 6" xfId="2483" xr:uid="{00000000-0005-0000-0000-000074270000}"/>
    <cellStyle name="Note 14 6 2" xfId="6559" xr:uid="{00000000-0005-0000-0000-000075270000}"/>
    <cellStyle name="Note 14 6 2 2" xfId="9240" xr:uid="{00000000-0005-0000-0000-000076270000}"/>
    <cellStyle name="Note 14 6 2 3" xfId="11027" xr:uid="{00000000-0005-0000-0000-000077270000}"/>
    <cellStyle name="Note 14 6 3" xfId="7986" xr:uid="{00000000-0005-0000-0000-000078270000}"/>
    <cellStyle name="Note 14 6 4" xfId="8706" xr:uid="{00000000-0005-0000-0000-000079270000}"/>
    <cellStyle name="Note 14 6 5" xfId="8302" xr:uid="{00000000-0005-0000-0000-00007A270000}"/>
    <cellStyle name="Note 14 6 6" xfId="10673" xr:uid="{00000000-0005-0000-0000-00007B270000}"/>
    <cellStyle name="Note 14 7" xfId="7191" xr:uid="{00000000-0005-0000-0000-00007C270000}"/>
    <cellStyle name="Note 14 7 2" xfId="9670" xr:uid="{00000000-0005-0000-0000-00007D270000}"/>
    <cellStyle name="Note 14 7 3" xfId="8119" xr:uid="{00000000-0005-0000-0000-00007E270000}"/>
    <cellStyle name="Note 14 7 4" xfId="8214" xr:uid="{00000000-0005-0000-0000-00007F270000}"/>
    <cellStyle name="Note 14 7 5" xfId="9059" xr:uid="{00000000-0005-0000-0000-000080270000}"/>
    <cellStyle name="Note 14 8" xfId="3319" xr:uid="{00000000-0005-0000-0000-000081270000}"/>
    <cellStyle name="Note 14 8 2" xfId="10740" xr:uid="{00000000-0005-0000-0000-000082270000}"/>
    <cellStyle name="Note 14 9" xfId="8316" xr:uid="{00000000-0005-0000-0000-000083270000}"/>
    <cellStyle name="Note 14_NEPOOL Off Peak" xfId="5121" xr:uid="{00000000-0005-0000-0000-000084270000}"/>
    <cellStyle name="Note 15" xfId="2484" xr:uid="{00000000-0005-0000-0000-000085270000}"/>
    <cellStyle name="Note 15 10" xfId="10444" xr:uid="{00000000-0005-0000-0000-000086270000}"/>
    <cellStyle name="Note 15 11" xfId="9347" xr:uid="{00000000-0005-0000-0000-000087270000}"/>
    <cellStyle name="Note 15 2" xfId="2485" xr:uid="{00000000-0005-0000-0000-000088270000}"/>
    <cellStyle name="Note 15 2 10" xfId="6467" xr:uid="{00000000-0005-0000-0000-000089270000}"/>
    <cellStyle name="Note 15 2 10 2" xfId="9214" xr:uid="{00000000-0005-0000-0000-00008A270000}"/>
    <cellStyle name="Note 15 2 10 3" xfId="10469" xr:uid="{00000000-0005-0000-0000-00008B270000}"/>
    <cellStyle name="Note 15 2 10 4" xfId="8727" xr:uid="{00000000-0005-0000-0000-00008C270000}"/>
    <cellStyle name="Note 15 2 10 5" xfId="9034" xr:uid="{00000000-0005-0000-0000-00008D270000}"/>
    <cellStyle name="Note 15 2 11" xfId="3324" xr:uid="{00000000-0005-0000-0000-00008E270000}"/>
    <cellStyle name="Note 15 2 11 2" xfId="10743" xr:uid="{00000000-0005-0000-0000-00008F270000}"/>
    <cellStyle name="Note 15 2 12" xfId="8318" xr:uid="{00000000-0005-0000-0000-000090270000}"/>
    <cellStyle name="Note 15 2 13" xfId="8711" xr:uid="{00000000-0005-0000-0000-000091270000}"/>
    <cellStyle name="Note 15 2 14" xfId="8084" xr:uid="{00000000-0005-0000-0000-000092270000}"/>
    <cellStyle name="Note 15 2 2" xfId="2486" xr:uid="{00000000-0005-0000-0000-000093270000}"/>
    <cellStyle name="Note 15 2 2 2" xfId="3914" xr:uid="{00000000-0005-0000-0000-000094270000}"/>
    <cellStyle name="Note 15 2 2 3" xfId="6728" xr:uid="{00000000-0005-0000-0000-000095270000}"/>
    <cellStyle name="Note 15 2 2 4" xfId="3325" xr:uid="{00000000-0005-0000-0000-000096270000}"/>
    <cellStyle name="Note 15 2 2_Average Energy Prices" xfId="4314" xr:uid="{00000000-0005-0000-0000-000097270000}"/>
    <cellStyle name="Note 15 2 3" xfId="2487" xr:uid="{00000000-0005-0000-0000-000098270000}"/>
    <cellStyle name="Note 15 2 3 2" xfId="3916" xr:uid="{00000000-0005-0000-0000-000099270000}"/>
    <cellStyle name="Note 15 2 3 3" xfId="3915" xr:uid="{00000000-0005-0000-0000-00009A270000}"/>
    <cellStyle name="Note 15 2 3_Average Energy Prices" xfId="4315" xr:uid="{00000000-0005-0000-0000-00009B270000}"/>
    <cellStyle name="Note 15 2 4" xfId="2488" xr:uid="{00000000-0005-0000-0000-00009C270000}"/>
    <cellStyle name="Note 15 2 4 2" xfId="6727" xr:uid="{00000000-0005-0000-0000-00009D270000}"/>
    <cellStyle name="Note 15 2 4 2 2" xfId="9311" xr:uid="{00000000-0005-0000-0000-00009E270000}"/>
    <cellStyle name="Note 15 2 4 2 3" xfId="11069" xr:uid="{00000000-0005-0000-0000-00009F270000}"/>
    <cellStyle name="Note 15 2 4 3" xfId="7987" xr:uid="{00000000-0005-0000-0000-0000A0270000}"/>
    <cellStyle name="Note 15 2 4 4" xfId="8449" xr:uid="{00000000-0005-0000-0000-0000A1270000}"/>
    <cellStyle name="Note 15 2 4 5" xfId="8239" xr:uid="{00000000-0005-0000-0000-0000A2270000}"/>
    <cellStyle name="Note 15 2 4 6" xfId="8176" xr:uid="{00000000-0005-0000-0000-0000A3270000}"/>
    <cellStyle name="Note 15 2 5" xfId="6632" xr:uid="{00000000-0005-0000-0000-0000A4270000}"/>
    <cellStyle name="Note 15 2 5 2" xfId="9278" xr:uid="{00000000-0005-0000-0000-0000A5270000}"/>
    <cellStyle name="Note 15 2 5 3" xfId="8206" xr:uid="{00000000-0005-0000-0000-0000A6270000}"/>
    <cellStyle name="Note 15 2 5 4" xfId="8089" xr:uid="{00000000-0005-0000-0000-0000A7270000}"/>
    <cellStyle name="Note 15 2 5 5" xfId="8453" xr:uid="{00000000-0005-0000-0000-0000A8270000}"/>
    <cellStyle name="Note 15 2 6" xfId="6433" xr:uid="{00000000-0005-0000-0000-0000A9270000}"/>
    <cellStyle name="Note 15 2 6 2" xfId="9190" xr:uid="{00000000-0005-0000-0000-0000AA270000}"/>
    <cellStyle name="Note 15 2 6 3" xfId="10561" xr:uid="{00000000-0005-0000-0000-0000AB270000}"/>
    <cellStyle name="Note 15 2 6 4" xfId="8169" xr:uid="{00000000-0005-0000-0000-0000AC270000}"/>
    <cellStyle name="Note 15 2 6 5" xfId="8629" xr:uid="{00000000-0005-0000-0000-0000AD270000}"/>
    <cellStyle name="Note 15 2 7" xfId="6924" xr:uid="{00000000-0005-0000-0000-0000AE270000}"/>
    <cellStyle name="Note 15 2 7 2" xfId="9412" xr:uid="{00000000-0005-0000-0000-0000AF270000}"/>
    <cellStyle name="Note 15 2 7 3" xfId="8360" xr:uid="{00000000-0005-0000-0000-0000B0270000}"/>
    <cellStyle name="Note 15 2 7 4" xfId="8288" xr:uid="{00000000-0005-0000-0000-0000B1270000}"/>
    <cellStyle name="Note 15 2 7 5" xfId="8404" xr:uid="{00000000-0005-0000-0000-0000B2270000}"/>
    <cellStyle name="Note 15 2 8" xfId="7181" xr:uid="{00000000-0005-0000-0000-0000B3270000}"/>
    <cellStyle name="Note 15 2 8 2" xfId="9661" xr:uid="{00000000-0005-0000-0000-0000B4270000}"/>
    <cellStyle name="Note 15 2 8 3" xfId="8741" xr:uid="{00000000-0005-0000-0000-0000B5270000}"/>
    <cellStyle name="Note 15 2 8 4" xfId="8330" xr:uid="{00000000-0005-0000-0000-0000B6270000}"/>
    <cellStyle name="Note 15 2 8 5" xfId="10504" xr:uid="{00000000-0005-0000-0000-0000B7270000}"/>
    <cellStyle name="Note 15 2 9" xfId="7195" xr:uid="{00000000-0005-0000-0000-0000B8270000}"/>
    <cellStyle name="Note 15 2 9 2" xfId="9673" xr:uid="{00000000-0005-0000-0000-0000B9270000}"/>
    <cellStyle name="Note 15 2 9 3" xfId="10639" xr:uid="{00000000-0005-0000-0000-0000BA270000}"/>
    <cellStyle name="Note 15 2 9 4" xfId="8249" xr:uid="{00000000-0005-0000-0000-0000BB270000}"/>
    <cellStyle name="Note 15 2 9 5" xfId="8667" xr:uid="{00000000-0005-0000-0000-0000BC270000}"/>
    <cellStyle name="Note 15 2_NEPOOL Off Peak" xfId="5124" xr:uid="{00000000-0005-0000-0000-0000BD270000}"/>
    <cellStyle name="Note 15 3" xfId="2489" xr:uid="{00000000-0005-0000-0000-0000BE270000}"/>
    <cellStyle name="Note 15 3 2" xfId="3917" xr:uid="{00000000-0005-0000-0000-0000BF270000}"/>
    <cellStyle name="Note 15 3 3" xfId="6729" xr:uid="{00000000-0005-0000-0000-0000C0270000}"/>
    <cellStyle name="Note 15 3 4" xfId="3326" xr:uid="{00000000-0005-0000-0000-0000C1270000}"/>
    <cellStyle name="Note 15 3_Average Energy Prices" xfId="4316" xr:uid="{00000000-0005-0000-0000-0000C2270000}"/>
    <cellStyle name="Note 15 4" xfId="2490" xr:uid="{00000000-0005-0000-0000-0000C3270000}"/>
    <cellStyle name="Note 15 4 2" xfId="3919" xr:uid="{00000000-0005-0000-0000-0000C4270000}"/>
    <cellStyle name="Note 15 4 3" xfId="3918" xr:uid="{00000000-0005-0000-0000-0000C5270000}"/>
    <cellStyle name="Note 15 4_Average Energy Prices" xfId="4317" xr:uid="{00000000-0005-0000-0000-0000C6270000}"/>
    <cellStyle name="Note 15 5" xfId="2491" xr:uid="{00000000-0005-0000-0000-0000C7270000}"/>
    <cellStyle name="Note 15 5 2" xfId="6726" xr:uid="{00000000-0005-0000-0000-0000C8270000}"/>
    <cellStyle name="Note 15 5 2 2" xfId="9310" xr:uid="{00000000-0005-0000-0000-0000C9270000}"/>
    <cellStyle name="Note 15 5 2 3" xfId="11068" xr:uid="{00000000-0005-0000-0000-0000CA270000}"/>
    <cellStyle name="Note 15 5 3" xfId="8628" xr:uid="{00000000-0005-0000-0000-0000CB270000}"/>
    <cellStyle name="Note 15 5 4" xfId="8731" xr:uid="{00000000-0005-0000-0000-0000CC270000}"/>
    <cellStyle name="Note 15 5 5" xfId="8285" xr:uid="{00000000-0005-0000-0000-0000CD270000}"/>
    <cellStyle name="Note 15 6" xfId="2492" xr:uid="{00000000-0005-0000-0000-0000CE270000}"/>
    <cellStyle name="Note 15 6 2" xfId="6633" xr:uid="{00000000-0005-0000-0000-0000CF270000}"/>
    <cellStyle name="Note 15 6 2 2" xfId="9279" xr:uid="{00000000-0005-0000-0000-0000D0270000}"/>
    <cellStyle name="Note 15 6 2 3" xfId="11050" xr:uid="{00000000-0005-0000-0000-0000D1270000}"/>
    <cellStyle name="Note 15 6 3" xfId="7988" xr:uid="{00000000-0005-0000-0000-0000D2270000}"/>
    <cellStyle name="Note 15 6 4" xfId="10473" xr:uid="{00000000-0005-0000-0000-0000D3270000}"/>
    <cellStyle name="Note 15 6 5" xfId="8156" xr:uid="{00000000-0005-0000-0000-0000D4270000}"/>
    <cellStyle name="Note 15 6 6" xfId="8259" xr:uid="{00000000-0005-0000-0000-0000D5270000}"/>
    <cellStyle name="Note 15 7" xfId="7200" xr:uid="{00000000-0005-0000-0000-0000D6270000}"/>
    <cellStyle name="Note 15 7 2" xfId="9677" xr:uid="{00000000-0005-0000-0000-0000D7270000}"/>
    <cellStyle name="Note 15 7 3" xfId="8527" xr:uid="{00000000-0005-0000-0000-0000D8270000}"/>
    <cellStyle name="Note 15 7 4" xfId="8098" xr:uid="{00000000-0005-0000-0000-0000D9270000}"/>
    <cellStyle name="Note 15 7 5" xfId="8482" xr:uid="{00000000-0005-0000-0000-0000DA270000}"/>
    <cellStyle name="Note 15 8" xfId="3323" xr:uid="{00000000-0005-0000-0000-0000DB270000}"/>
    <cellStyle name="Note 15 8 2" xfId="10742" xr:uid="{00000000-0005-0000-0000-0000DC270000}"/>
    <cellStyle name="Note 15 9" xfId="8559" xr:uid="{00000000-0005-0000-0000-0000DD270000}"/>
    <cellStyle name="Note 15_NEPOOL Off Peak" xfId="5123" xr:uid="{00000000-0005-0000-0000-0000DE270000}"/>
    <cellStyle name="Note 16" xfId="2493" xr:uid="{00000000-0005-0000-0000-0000DF270000}"/>
    <cellStyle name="Note 16 10" xfId="8475" xr:uid="{00000000-0005-0000-0000-0000E0270000}"/>
    <cellStyle name="Note 16 11" xfId="8732" xr:uid="{00000000-0005-0000-0000-0000E1270000}"/>
    <cellStyle name="Note 16 2" xfId="2494" xr:uid="{00000000-0005-0000-0000-0000E2270000}"/>
    <cellStyle name="Note 16 2 10" xfId="6922" xr:uid="{00000000-0005-0000-0000-0000E3270000}"/>
    <cellStyle name="Note 16 2 10 2" xfId="9410" xr:uid="{00000000-0005-0000-0000-0000E4270000}"/>
    <cellStyle name="Note 16 2 10 3" xfId="8435" xr:uid="{00000000-0005-0000-0000-0000E5270000}"/>
    <cellStyle name="Note 16 2 10 4" xfId="10435" xr:uid="{00000000-0005-0000-0000-0000E6270000}"/>
    <cellStyle name="Note 16 2 10 5" xfId="10452" xr:uid="{00000000-0005-0000-0000-0000E7270000}"/>
    <cellStyle name="Note 16 2 11" xfId="3328" xr:uid="{00000000-0005-0000-0000-0000E8270000}"/>
    <cellStyle name="Note 16 2 11 2" xfId="10745" xr:uid="{00000000-0005-0000-0000-0000E9270000}"/>
    <cellStyle name="Note 16 2 12" xfId="8150" xr:uid="{00000000-0005-0000-0000-0000EA270000}"/>
    <cellStyle name="Note 16 2 13" xfId="10505" xr:uid="{00000000-0005-0000-0000-0000EB270000}"/>
    <cellStyle name="Note 16 2 14" xfId="8647" xr:uid="{00000000-0005-0000-0000-0000EC270000}"/>
    <cellStyle name="Note 16 2 2" xfId="2495" xr:uid="{00000000-0005-0000-0000-0000ED270000}"/>
    <cellStyle name="Note 16 2 2 2" xfId="3920" xr:uid="{00000000-0005-0000-0000-0000EE270000}"/>
    <cellStyle name="Note 16 2 2 3" xfId="6732" xr:uid="{00000000-0005-0000-0000-0000EF270000}"/>
    <cellStyle name="Note 16 2 2 4" xfId="3329" xr:uid="{00000000-0005-0000-0000-0000F0270000}"/>
    <cellStyle name="Note 16 2 2_Average Energy Prices" xfId="4318" xr:uid="{00000000-0005-0000-0000-0000F1270000}"/>
    <cellStyle name="Note 16 2 3" xfId="2496" xr:uid="{00000000-0005-0000-0000-0000F2270000}"/>
    <cellStyle name="Note 16 2 3 2" xfId="3922" xr:uid="{00000000-0005-0000-0000-0000F3270000}"/>
    <cellStyle name="Note 16 2 3 3" xfId="3921" xr:uid="{00000000-0005-0000-0000-0000F4270000}"/>
    <cellStyle name="Note 16 2 3_Average Energy Prices" xfId="4319" xr:uid="{00000000-0005-0000-0000-0000F5270000}"/>
    <cellStyle name="Note 16 2 4" xfId="2497" xr:uid="{00000000-0005-0000-0000-0000F6270000}"/>
    <cellStyle name="Note 16 2 4 2" xfId="6731" xr:uid="{00000000-0005-0000-0000-0000F7270000}"/>
    <cellStyle name="Note 16 2 4 2 2" xfId="9313" xr:uid="{00000000-0005-0000-0000-0000F8270000}"/>
    <cellStyle name="Note 16 2 4 2 3" xfId="11071" xr:uid="{00000000-0005-0000-0000-0000F9270000}"/>
    <cellStyle name="Note 16 2 4 3" xfId="7990" xr:uid="{00000000-0005-0000-0000-0000FA270000}"/>
    <cellStyle name="Note 16 2 4 4" xfId="8079" xr:uid="{00000000-0005-0000-0000-0000FB270000}"/>
    <cellStyle name="Note 16 2 4 5" xfId="9073" xr:uid="{00000000-0005-0000-0000-0000FC270000}"/>
    <cellStyle name="Note 16 2 4 6" xfId="8762" xr:uid="{00000000-0005-0000-0000-0000FD270000}"/>
    <cellStyle name="Note 16 2 5" xfId="6557" xr:uid="{00000000-0005-0000-0000-0000FE270000}"/>
    <cellStyle name="Note 16 2 5 2" xfId="9238" xr:uid="{00000000-0005-0000-0000-0000FF270000}"/>
    <cellStyle name="Note 16 2 5 3" xfId="8586" xr:uid="{00000000-0005-0000-0000-000000280000}"/>
    <cellStyle name="Note 16 2 5 4" xfId="10455" xr:uid="{00000000-0005-0000-0000-000001280000}"/>
    <cellStyle name="Note 16 2 5 5" xfId="8077" xr:uid="{00000000-0005-0000-0000-000002280000}"/>
    <cellStyle name="Note 16 2 6" xfId="6434" xr:uid="{00000000-0005-0000-0000-000003280000}"/>
    <cellStyle name="Note 16 2 6 2" xfId="9191" xr:uid="{00000000-0005-0000-0000-000004280000}"/>
    <cellStyle name="Note 16 2 6 3" xfId="10547" xr:uid="{00000000-0005-0000-0000-000005280000}"/>
    <cellStyle name="Note 16 2 6 4" xfId="8427" xr:uid="{00000000-0005-0000-0000-000006280000}"/>
    <cellStyle name="Note 16 2 6 5" xfId="8118" xr:uid="{00000000-0005-0000-0000-000007280000}"/>
    <cellStyle name="Note 16 2 7" xfId="7169" xr:uid="{00000000-0005-0000-0000-000008280000}"/>
    <cellStyle name="Note 16 2 7 2" xfId="9655" xr:uid="{00000000-0005-0000-0000-000009280000}"/>
    <cellStyle name="Note 16 2 7 3" xfId="8777" xr:uid="{00000000-0005-0000-0000-00000A280000}"/>
    <cellStyle name="Note 16 2 7 4" xfId="9102" xr:uid="{00000000-0005-0000-0000-00000B280000}"/>
    <cellStyle name="Note 16 2 7 5" xfId="8019" xr:uid="{00000000-0005-0000-0000-00000C280000}"/>
    <cellStyle name="Note 16 2 8" xfId="6670" xr:uid="{00000000-0005-0000-0000-00000D280000}"/>
    <cellStyle name="Note 16 2 8 2" xfId="9291" xr:uid="{00000000-0005-0000-0000-00000E280000}"/>
    <cellStyle name="Note 16 2 8 3" xfId="8358" xr:uid="{00000000-0005-0000-0000-00000F280000}"/>
    <cellStyle name="Note 16 2 8 4" xfId="10568" xr:uid="{00000000-0005-0000-0000-000010280000}"/>
    <cellStyle name="Note 16 2 8 5" xfId="10656" xr:uid="{00000000-0005-0000-0000-000011280000}"/>
    <cellStyle name="Note 16 2 9" xfId="7203" xr:uid="{00000000-0005-0000-0000-000012280000}"/>
    <cellStyle name="Note 16 2 9 2" xfId="9680" xr:uid="{00000000-0005-0000-0000-000013280000}"/>
    <cellStyle name="Note 16 2 9 3" xfId="8593" xr:uid="{00000000-0005-0000-0000-000014280000}"/>
    <cellStyle name="Note 16 2 9 4" xfId="8324" xr:uid="{00000000-0005-0000-0000-000015280000}"/>
    <cellStyle name="Note 16 2 9 5" xfId="8350" xr:uid="{00000000-0005-0000-0000-000016280000}"/>
    <cellStyle name="Note 16 2_NEPOOL Off Peak" xfId="5126" xr:uid="{00000000-0005-0000-0000-000017280000}"/>
    <cellStyle name="Note 16 3" xfId="2498" xr:uid="{00000000-0005-0000-0000-000018280000}"/>
    <cellStyle name="Note 16 3 2" xfId="3923" xr:uid="{00000000-0005-0000-0000-000019280000}"/>
    <cellStyle name="Note 16 3 3" xfId="6733" xr:uid="{00000000-0005-0000-0000-00001A280000}"/>
    <cellStyle name="Note 16 3 4" xfId="3330" xr:uid="{00000000-0005-0000-0000-00001B280000}"/>
    <cellStyle name="Note 16 3_Average Energy Prices" xfId="4320" xr:uid="{00000000-0005-0000-0000-00001C280000}"/>
    <cellStyle name="Note 16 4" xfId="2499" xr:uid="{00000000-0005-0000-0000-00001D280000}"/>
    <cellStyle name="Note 16 4 2" xfId="3925" xr:uid="{00000000-0005-0000-0000-00001E280000}"/>
    <cellStyle name="Note 16 4 3" xfId="3924" xr:uid="{00000000-0005-0000-0000-00001F280000}"/>
    <cellStyle name="Note 16 4_Average Energy Prices" xfId="4321" xr:uid="{00000000-0005-0000-0000-000020280000}"/>
    <cellStyle name="Note 16 5" xfId="2500" xr:uid="{00000000-0005-0000-0000-000021280000}"/>
    <cellStyle name="Note 16 5 2" xfId="6730" xr:uid="{00000000-0005-0000-0000-000022280000}"/>
    <cellStyle name="Note 16 5 2 2" xfId="9312" xr:uid="{00000000-0005-0000-0000-000023280000}"/>
    <cellStyle name="Note 16 5 2 3" xfId="11070" xr:uid="{00000000-0005-0000-0000-000024280000}"/>
    <cellStyle name="Note 16 5 3" xfId="8481" xr:uid="{00000000-0005-0000-0000-000025280000}"/>
    <cellStyle name="Note 16 5 4" xfId="10491" xr:uid="{00000000-0005-0000-0000-000026280000}"/>
    <cellStyle name="Note 16 5 5" xfId="10524" xr:uid="{00000000-0005-0000-0000-000027280000}"/>
    <cellStyle name="Note 16 6" xfId="2501" xr:uid="{00000000-0005-0000-0000-000028280000}"/>
    <cellStyle name="Note 16 6 2" xfId="6558" xr:uid="{00000000-0005-0000-0000-000029280000}"/>
    <cellStyle name="Note 16 6 2 2" xfId="9239" xr:uid="{00000000-0005-0000-0000-00002A280000}"/>
    <cellStyle name="Note 16 6 2 3" xfId="11026" xr:uid="{00000000-0005-0000-0000-00002B280000}"/>
    <cellStyle name="Note 16 6 3" xfId="7991" xr:uid="{00000000-0005-0000-0000-00002C280000}"/>
    <cellStyle name="Note 16 6 4" xfId="9288" xr:uid="{00000000-0005-0000-0000-00002D280000}"/>
    <cellStyle name="Note 16 6 5" xfId="8495" xr:uid="{00000000-0005-0000-0000-00002E280000}"/>
    <cellStyle name="Note 16 6 6" xfId="8553" xr:uid="{00000000-0005-0000-0000-00002F280000}"/>
    <cellStyle name="Note 16 7" xfId="7211" xr:uid="{00000000-0005-0000-0000-000030280000}"/>
    <cellStyle name="Note 16 7 2" xfId="9687" xr:uid="{00000000-0005-0000-0000-000031280000}"/>
    <cellStyle name="Note 16 7 3" xfId="8315" xr:uid="{00000000-0005-0000-0000-000032280000}"/>
    <cellStyle name="Note 16 7 4" xfId="9028" xr:uid="{00000000-0005-0000-0000-000033280000}"/>
    <cellStyle name="Note 16 7 5" xfId="8450" xr:uid="{00000000-0005-0000-0000-000034280000}"/>
    <cellStyle name="Note 16 8" xfId="3327" xr:uid="{00000000-0005-0000-0000-000035280000}"/>
    <cellStyle name="Note 16 8 2" xfId="10744" xr:uid="{00000000-0005-0000-0000-000036280000}"/>
    <cellStyle name="Note 16 9" xfId="8078" xr:uid="{00000000-0005-0000-0000-000037280000}"/>
    <cellStyle name="Note 16_NEPOOL Off Peak" xfId="5125" xr:uid="{00000000-0005-0000-0000-000038280000}"/>
    <cellStyle name="Note 17" xfId="2502" xr:uid="{00000000-0005-0000-0000-000039280000}"/>
    <cellStyle name="Note 17 10" xfId="3331" xr:uid="{00000000-0005-0000-0000-00003A280000}"/>
    <cellStyle name="Note 17 10 2" xfId="10746" xr:uid="{00000000-0005-0000-0000-00003B280000}"/>
    <cellStyle name="Note 17 11" xfId="10465" xr:uid="{00000000-0005-0000-0000-00003C280000}"/>
    <cellStyle name="Note 17 12" xfId="9012" xr:uid="{00000000-0005-0000-0000-00003D280000}"/>
    <cellStyle name="Note 17 13" xfId="8356" xr:uid="{00000000-0005-0000-0000-00003E280000}"/>
    <cellStyle name="Note 17 2" xfId="3332" xr:uid="{00000000-0005-0000-0000-00003F280000}"/>
    <cellStyle name="Note 17 2 2" xfId="6735" xr:uid="{00000000-0005-0000-0000-000040280000}"/>
    <cellStyle name="Note 17 2 2 2" xfId="9315" xr:uid="{00000000-0005-0000-0000-000041280000}"/>
    <cellStyle name="Note 17 2 2 3" xfId="8264" xr:uid="{00000000-0005-0000-0000-000042280000}"/>
    <cellStyle name="Note 17 2 2 4" xfId="8091" xr:uid="{00000000-0005-0000-0000-000043280000}"/>
    <cellStyle name="Note 17 2 2 5" xfId="9340" xr:uid="{00000000-0005-0000-0000-000044280000}"/>
    <cellStyle name="Note 17 2 3" xfId="6436" xr:uid="{00000000-0005-0000-0000-000045280000}"/>
    <cellStyle name="Note 17 2 3 2" xfId="9193" xr:uid="{00000000-0005-0000-0000-000046280000}"/>
    <cellStyle name="Note 17 2 3 3" xfId="8305" xr:uid="{00000000-0005-0000-0000-000047280000}"/>
    <cellStyle name="Note 17 2 3 4" xfId="8071" xr:uid="{00000000-0005-0000-0000-000048280000}"/>
    <cellStyle name="Note 17 2 3 5" xfId="8770" xr:uid="{00000000-0005-0000-0000-000049280000}"/>
    <cellStyle name="Note 17 2 4" xfId="8327" xr:uid="{00000000-0005-0000-0000-00004A280000}"/>
    <cellStyle name="Note 17 2 5" xfId="10597" xr:uid="{00000000-0005-0000-0000-00004B280000}"/>
    <cellStyle name="Note 17 2 6" xfId="9177" xr:uid="{00000000-0005-0000-0000-00004C280000}"/>
    <cellStyle name="Note 17 2_Output(m)" xfId="6195" xr:uid="{00000000-0005-0000-0000-00004D280000}"/>
    <cellStyle name="Note 17 3" xfId="3926" xr:uid="{00000000-0005-0000-0000-00004E280000}"/>
    <cellStyle name="Note 17 3 2" xfId="6877" xr:uid="{00000000-0005-0000-0000-00004F280000}"/>
    <cellStyle name="Note 17 3 2 2" xfId="9378" xr:uid="{00000000-0005-0000-0000-000050280000}"/>
    <cellStyle name="Note 17 3 2 3" xfId="8192" xr:uid="{00000000-0005-0000-0000-000051280000}"/>
    <cellStyle name="Note 17 3 2 4" xfId="8370" xr:uid="{00000000-0005-0000-0000-000052280000}"/>
    <cellStyle name="Note 17 3 2 5" xfId="8034" xr:uid="{00000000-0005-0000-0000-000053280000}"/>
    <cellStyle name="Note 17 3 3" xfId="9093" xr:uid="{00000000-0005-0000-0000-000054280000}"/>
    <cellStyle name="Note 17 3 4" xfId="8643" xr:uid="{00000000-0005-0000-0000-000055280000}"/>
    <cellStyle name="Note 17 3 5" xfId="10657" xr:uid="{00000000-0005-0000-0000-000056280000}"/>
    <cellStyle name="Note 17 4" xfId="6734" xr:uid="{00000000-0005-0000-0000-000057280000}"/>
    <cellStyle name="Note 17 4 2" xfId="9314" xr:uid="{00000000-0005-0000-0000-000058280000}"/>
    <cellStyle name="Note 17 4 3" xfId="8497" xr:uid="{00000000-0005-0000-0000-000059280000}"/>
    <cellStyle name="Note 17 4 4" xfId="9118" xr:uid="{00000000-0005-0000-0000-00005A280000}"/>
    <cellStyle name="Note 17 4 5" xfId="9259" xr:uid="{00000000-0005-0000-0000-00005B280000}"/>
    <cellStyle name="Note 17 5" xfId="6435" xr:uid="{00000000-0005-0000-0000-00005C280000}"/>
    <cellStyle name="Note 17 5 2" xfId="9192" xr:uid="{00000000-0005-0000-0000-00005D280000}"/>
    <cellStyle name="Note 17 5 3" xfId="8531" xr:uid="{00000000-0005-0000-0000-00005E280000}"/>
    <cellStyle name="Note 17 5 4" xfId="9065" xr:uid="{00000000-0005-0000-0000-00005F280000}"/>
    <cellStyle name="Note 17 5 5" xfId="10587" xr:uid="{00000000-0005-0000-0000-000060280000}"/>
    <cellStyle name="Note 17 6" xfId="7186" xr:uid="{00000000-0005-0000-0000-000061280000}"/>
    <cellStyle name="Note 17 6 2" xfId="9666" xr:uid="{00000000-0005-0000-0000-000062280000}"/>
    <cellStyle name="Note 17 6 3" xfId="9417" xr:uid="{00000000-0005-0000-0000-000063280000}"/>
    <cellStyle name="Note 17 6 4" xfId="8183" xr:uid="{00000000-0005-0000-0000-000064280000}"/>
    <cellStyle name="Note 17 6 5" xfId="10420" xr:uid="{00000000-0005-0000-0000-000065280000}"/>
    <cellStyle name="Note 17 7" xfId="7251" xr:uid="{00000000-0005-0000-0000-000066280000}"/>
    <cellStyle name="Note 17 7 2" xfId="9720" xr:uid="{00000000-0005-0000-0000-000067280000}"/>
    <cellStyle name="Note 17 7 3" xfId="10459" xr:uid="{00000000-0005-0000-0000-000068280000}"/>
    <cellStyle name="Note 17 7 4" xfId="8163" xr:uid="{00000000-0005-0000-0000-000069280000}"/>
    <cellStyle name="Note 17 7 5" xfId="10441" xr:uid="{00000000-0005-0000-0000-00006A280000}"/>
    <cellStyle name="Note 17 8" xfId="7276" xr:uid="{00000000-0005-0000-0000-00006B280000}"/>
    <cellStyle name="Note 17 8 2" xfId="9740" xr:uid="{00000000-0005-0000-0000-00006C280000}"/>
    <cellStyle name="Note 17 8 3" xfId="8332" xr:uid="{00000000-0005-0000-0000-00006D280000}"/>
    <cellStyle name="Note 17 8 4" xfId="9339" xr:uid="{00000000-0005-0000-0000-00006E280000}"/>
    <cellStyle name="Note 17 8 5" xfId="10648" xr:uid="{00000000-0005-0000-0000-00006F280000}"/>
    <cellStyle name="Note 17 9" xfId="7369" xr:uid="{00000000-0005-0000-0000-000070280000}"/>
    <cellStyle name="Note 17 9 2" xfId="9820" xr:uid="{00000000-0005-0000-0000-000071280000}"/>
    <cellStyle name="Note 17 9 3" xfId="10495" xr:uid="{00000000-0005-0000-0000-000072280000}"/>
    <cellStyle name="Note 17 9 4" xfId="8533" xr:uid="{00000000-0005-0000-0000-000073280000}"/>
    <cellStyle name="Note 17 9 5" xfId="8201" xr:uid="{00000000-0005-0000-0000-000074280000}"/>
    <cellStyle name="Note 17_Output(m)" xfId="6194" xr:uid="{00000000-0005-0000-0000-000075280000}"/>
    <cellStyle name="Note 18" xfId="3333" xr:uid="{00000000-0005-0000-0000-000076280000}"/>
    <cellStyle name="Note 18 2" xfId="6736" xr:uid="{00000000-0005-0000-0000-000077280000}"/>
    <cellStyle name="Note 18 2 2" xfId="9316" xr:uid="{00000000-0005-0000-0000-000078280000}"/>
    <cellStyle name="Note 18 2 3" xfId="8265" xr:uid="{00000000-0005-0000-0000-000079280000}"/>
    <cellStyle name="Note 18 2 4" xfId="8152" xr:uid="{00000000-0005-0000-0000-00007A280000}"/>
    <cellStyle name="Note 18 2 5" xfId="10503" xr:uid="{00000000-0005-0000-0000-00007B280000}"/>
    <cellStyle name="Note 18 3" xfId="6437" xr:uid="{00000000-0005-0000-0000-00007C280000}"/>
    <cellStyle name="Note 18 3 2" xfId="9194" xr:uid="{00000000-0005-0000-0000-00007D280000}"/>
    <cellStyle name="Note 18 3 3" xfId="8452" xr:uid="{00000000-0005-0000-0000-00007E280000}"/>
    <cellStyle name="Note 18 3 4" xfId="10506" xr:uid="{00000000-0005-0000-0000-00007F280000}"/>
    <cellStyle name="Note 18 3 5" xfId="8236" xr:uid="{00000000-0005-0000-0000-000080280000}"/>
    <cellStyle name="Note 18 4" xfId="8708" xr:uid="{00000000-0005-0000-0000-000081280000}"/>
    <cellStyle name="Note 18 5" xfId="9036" xr:uid="{00000000-0005-0000-0000-000082280000}"/>
    <cellStyle name="Note 18 6" xfId="8268" xr:uid="{00000000-0005-0000-0000-000083280000}"/>
    <cellStyle name="Note 18_Output(m)" xfId="6196" xr:uid="{00000000-0005-0000-0000-000084280000}"/>
    <cellStyle name="Note 19" xfId="6197" xr:uid="{00000000-0005-0000-0000-000085280000}"/>
    <cellStyle name="Note 19 2" xfId="7175" xr:uid="{00000000-0005-0000-0000-000086280000}"/>
    <cellStyle name="Note 19 2 2" xfId="9656" xr:uid="{00000000-0005-0000-0000-000087280000}"/>
    <cellStyle name="Note 19 2 3" xfId="8660" xr:uid="{00000000-0005-0000-0000-000088280000}"/>
    <cellStyle name="Note 19 2 4" xfId="8181" xr:uid="{00000000-0005-0000-0000-000089280000}"/>
    <cellStyle name="Note 19 2 5" xfId="10563" xr:uid="{00000000-0005-0000-0000-00008A280000}"/>
    <cellStyle name="Note 19 3" xfId="9125" xr:uid="{00000000-0005-0000-0000-00008B280000}"/>
    <cellStyle name="Note 19 4" xfId="8709" xr:uid="{00000000-0005-0000-0000-00008C280000}"/>
    <cellStyle name="Note 19 5" xfId="9225" xr:uid="{00000000-0005-0000-0000-00008D280000}"/>
    <cellStyle name="Note 19 6" xfId="9297" xr:uid="{00000000-0005-0000-0000-00008E280000}"/>
    <cellStyle name="Note 19_Sheet1" xfId="7173" xr:uid="{00000000-0005-0000-0000-00008F280000}"/>
    <cellStyle name="Note 2" xfId="2503" xr:uid="{00000000-0005-0000-0000-000090280000}"/>
    <cellStyle name="Note 2 10" xfId="5249" xr:uid="{00000000-0005-0000-0000-000091280000}"/>
    <cellStyle name="Note 2 10 2" xfId="6991" xr:uid="{00000000-0005-0000-0000-000092280000}"/>
    <cellStyle name="Note 2 10 2 2" xfId="9477" xr:uid="{00000000-0005-0000-0000-000093280000}"/>
    <cellStyle name="Note 2 10 2 3" xfId="10443" xr:uid="{00000000-0005-0000-0000-000094280000}"/>
    <cellStyle name="Note 2 10 2 4" xfId="8038" xr:uid="{00000000-0005-0000-0000-000095280000}"/>
    <cellStyle name="Note 2 10 2 5" xfId="8361" xr:uid="{00000000-0005-0000-0000-000096280000}"/>
    <cellStyle name="Note 2 10 3" xfId="9232" xr:uid="{00000000-0005-0000-0000-000097280000}"/>
    <cellStyle name="Note 2 10 4" xfId="8540" xr:uid="{00000000-0005-0000-0000-000098280000}"/>
    <cellStyle name="Note 2 10 5" xfId="10601" xr:uid="{00000000-0005-0000-0000-000099280000}"/>
    <cellStyle name="Note 2 11" xfId="6438" xr:uid="{00000000-0005-0000-0000-00009A280000}"/>
    <cellStyle name="Note 2 11 2" xfId="9195" xr:uid="{00000000-0005-0000-0000-00009B280000}"/>
    <cellStyle name="Note 2 11 3" xfId="8114" xr:uid="{00000000-0005-0000-0000-00009C280000}"/>
    <cellStyle name="Note 2 11 4" xfId="10445" xr:uid="{00000000-0005-0000-0000-00009D280000}"/>
    <cellStyle name="Note 2 11 5" xfId="8496" xr:uid="{00000000-0005-0000-0000-00009E280000}"/>
    <cellStyle name="Note 2 12" xfId="8464" xr:uid="{00000000-0005-0000-0000-00009F280000}"/>
    <cellStyle name="Note 2 13" xfId="8193" xr:uid="{00000000-0005-0000-0000-0000A0280000}"/>
    <cellStyle name="Note 2 14" xfId="8473" xr:uid="{00000000-0005-0000-0000-0000A1280000}"/>
    <cellStyle name="Note 2 2" xfId="2504" xr:uid="{00000000-0005-0000-0000-0000A2280000}"/>
    <cellStyle name="Note 2 2 10" xfId="3335" xr:uid="{00000000-0005-0000-0000-0000A3280000}"/>
    <cellStyle name="Note 2 2 10 2" xfId="10748" xr:uid="{00000000-0005-0000-0000-0000A4280000}"/>
    <cellStyle name="Note 2 2 11" xfId="8513" xr:uid="{00000000-0005-0000-0000-0000A5280000}"/>
    <cellStyle name="Note 2 2 12" xfId="8650" xr:uid="{00000000-0005-0000-0000-0000A6280000}"/>
    <cellStyle name="Note 2 2 13" xfId="8117" xr:uid="{00000000-0005-0000-0000-0000A7280000}"/>
    <cellStyle name="Note 2 2 2" xfId="2505" xr:uid="{00000000-0005-0000-0000-0000A8280000}"/>
    <cellStyle name="Note 2 2 2 2" xfId="3927" xr:uid="{00000000-0005-0000-0000-0000A9280000}"/>
    <cellStyle name="Note 2 2 2 3" xfId="6739" xr:uid="{00000000-0005-0000-0000-0000AA280000}"/>
    <cellStyle name="Note 2 2 2 4" xfId="3336" xr:uid="{00000000-0005-0000-0000-0000AB280000}"/>
    <cellStyle name="Note 2 2 2_Average Energy Prices" xfId="4322" xr:uid="{00000000-0005-0000-0000-0000AC280000}"/>
    <cellStyle name="Note 2 2 3" xfId="2506" xr:uid="{00000000-0005-0000-0000-0000AD280000}"/>
    <cellStyle name="Note 2 2 3 2" xfId="3929" xr:uid="{00000000-0005-0000-0000-0000AE280000}"/>
    <cellStyle name="Note 2 2 3 3" xfId="3928" xr:uid="{00000000-0005-0000-0000-0000AF280000}"/>
    <cellStyle name="Note 2 2 3_Average Energy Prices" xfId="4323" xr:uid="{00000000-0005-0000-0000-0000B0280000}"/>
    <cellStyle name="Note 2 2 4" xfId="2507" xr:uid="{00000000-0005-0000-0000-0000B1280000}"/>
    <cellStyle name="Note 2 2 4 2" xfId="6738" xr:uid="{00000000-0005-0000-0000-0000B2280000}"/>
    <cellStyle name="Note 2 2 4 2 2" xfId="9318" xr:uid="{00000000-0005-0000-0000-0000B3280000}"/>
    <cellStyle name="Note 2 2 4 2 3" xfId="11072" xr:uid="{00000000-0005-0000-0000-0000B4280000}"/>
    <cellStyle name="Note 2 2 4 3" xfId="10489" xr:uid="{00000000-0005-0000-0000-0000B5280000}"/>
    <cellStyle name="Note 2 2 4 4" xfId="8033" xr:uid="{00000000-0005-0000-0000-0000B6280000}"/>
    <cellStyle name="Note 2 2 4 5" xfId="8081" xr:uid="{00000000-0005-0000-0000-0000B7280000}"/>
    <cellStyle name="Note 2 2 5" xfId="2508" xr:uid="{00000000-0005-0000-0000-0000B8280000}"/>
    <cellStyle name="Note 2 2 5 2" xfId="6627" xr:uid="{00000000-0005-0000-0000-0000B9280000}"/>
    <cellStyle name="Note 2 2 5 2 2" xfId="9276" xr:uid="{00000000-0005-0000-0000-0000BA280000}"/>
    <cellStyle name="Note 2 2 5 2 3" xfId="11049" xr:uid="{00000000-0005-0000-0000-0000BB280000}"/>
    <cellStyle name="Note 2 2 5 3" xfId="7993" xr:uid="{00000000-0005-0000-0000-0000BC280000}"/>
    <cellStyle name="Note 2 2 5 4" xfId="10627" xr:uid="{00000000-0005-0000-0000-0000BD280000}"/>
    <cellStyle name="Note 2 2 5 5" xfId="8143" xr:uid="{00000000-0005-0000-0000-0000BE280000}"/>
    <cellStyle name="Note 2 2 5 6" xfId="10659" xr:uid="{00000000-0005-0000-0000-0000BF280000}"/>
    <cellStyle name="Note 2 2 6" xfId="7184" xr:uid="{00000000-0005-0000-0000-0000C0280000}"/>
    <cellStyle name="Note 2 2 6 2" xfId="9664" xr:uid="{00000000-0005-0000-0000-0000C1280000}"/>
    <cellStyle name="Note 2 2 6 3" xfId="8652" xr:uid="{00000000-0005-0000-0000-0000C2280000}"/>
    <cellStyle name="Note 2 2 6 4" xfId="8224" xr:uid="{00000000-0005-0000-0000-0000C3280000}"/>
    <cellStyle name="Note 2 2 6 5" xfId="8712" xr:uid="{00000000-0005-0000-0000-0000C4280000}"/>
    <cellStyle name="Note 2 2 7" xfId="7252" xr:uid="{00000000-0005-0000-0000-0000C5280000}"/>
    <cellStyle name="Note 2 2 7 2" xfId="9721" xr:uid="{00000000-0005-0000-0000-0000C6280000}"/>
    <cellStyle name="Note 2 2 7 3" xfId="8269" xr:uid="{00000000-0005-0000-0000-0000C7280000}"/>
    <cellStyle name="Note 2 2 7 4" xfId="10466" xr:uid="{00000000-0005-0000-0000-0000C8280000}"/>
    <cellStyle name="Note 2 2 7 5" xfId="9182" xr:uid="{00000000-0005-0000-0000-0000C9280000}"/>
    <cellStyle name="Note 2 2 8" xfId="7248" xr:uid="{00000000-0005-0000-0000-0000CA280000}"/>
    <cellStyle name="Note 2 2 8 2" xfId="9717" xr:uid="{00000000-0005-0000-0000-0000CB280000}"/>
    <cellStyle name="Note 2 2 8 3" xfId="8383" xr:uid="{00000000-0005-0000-0000-0000CC280000}"/>
    <cellStyle name="Note 2 2 8 4" xfId="9348" xr:uid="{00000000-0005-0000-0000-0000CD280000}"/>
    <cellStyle name="Note 2 2 8 5" xfId="10516" xr:uid="{00000000-0005-0000-0000-0000CE280000}"/>
    <cellStyle name="Note 2 2 9" xfId="7370" xr:uid="{00000000-0005-0000-0000-0000CF280000}"/>
    <cellStyle name="Note 2 2 9 2" xfId="9821" xr:uid="{00000000-0005-0000-0000-0000D0280000}"/>
    <cellStyle name="Note 2 2 9 3" xfId="10449" xr:uid="{00000000-0005-0000-0000-0000D1280000}"/>
    <cellStyle name="Note 2 2 9 4" xfId="8492" xr:uid="{00000000-0005-0000-0000-0000D2280000}"/>
    <cellStyle name="Note 2 2 9 5" xfId="8392" xr:uid="{00000000-0005-0000-0000-0000D3280000}"/>
    <cellStyle name="Note 2 2_NEPOOL Off Peak" xfId="5127" xr:uid="{00000000-0005-0000-0000-0000D4280000}"/>
    <cellStyle name="Note 2 3" xfId="2509" xr:uid="{00000000-0005-0000-0000-0000D5280000}"/>
    <cellStyle name="Note 2 3 10" xfId="8012" xr:uid="{00000000-0005-0000-0000-0000D6280000}"/>
    <cellStyle name="Note 2 3 10 2" xfId="12047" xr:uid="{00000000-0005-0000-0000-0000D7280000}"/>
    <cellStyle name="Note 2 3 11" xfId="8454" xr:uid="{00000000-0005-0000-0000-0000D8280000}"/>
    <cellStyle name="Note 2 3 12" xfId="8075" xr:uid="{00000000-0005-0000-0000-0000D9280000}"/>
    <cellStyle name="Note 2 3 13" xfId="8015" xr:uid="{00000000-0005-0000-0000-0000DA280000}"/>
    <cellStyle name="Note 2 3 2" xfId="6199" xr:uid="{00000000-0005-0000-0000-0000DB280000}"/>
    <cellStyle name="Note 2 3 2 2" xfId="7176" xr:uid="{00000000-0005-0000-0000-0000DC280000}"/>
    <cellStyle name="Note 2 3 2 2 2" xfId="9657" xr:uid="{00000000-0005-0000-0000-0000DD280000}"/>
    <cellStyle name="Note 2 3 2 2 3" xfId="10499" xr:uid="{00000000-0005-0000-0000-0000DE280000}"/>
    <cellStyle name="Note 2 3 2 2 4" xfId="9096" xr:uid="{00000000-0005-0000-0000-0000DF280000}"/>
    <cellStyle name="Note 2 3 2 2 5" xfId="8721" xr:uid="{00000000-0005-0000-0000-0000E0280000}"/>
    <cellStyle name="Note 2 3 2 3" xfId="9126" xr:uid="{00000000-0005-0000-0000-0000E1280000}"/>
    <cellStyle name="Note 2 3 2 4" xfId="8654" xr:uid="{00000000-0005-0000-0000-0000E2280000}"/>
    <cellStyle name="Note 2 3 2 5" xfId="8188" xr:uid="{00000000-0005-0000-0000-0000E3280000}"/>
    <cellStyle name="Note 2 3 2 6" xfId="10471" xr:uid="{00000000-0005-0000-0000-0000E4280000}"/>
    <cellStyle name="Note 2 3 2_Sheet1" xfId="7172" xr:uid="{00000000-0005-0000-0000-0000E5280000}"/>
    <cellStyle name="Note 2 3 3" xfId="6740" xr:uid="{00000000-0005-0000-0000-0000E6280000}"/>
    <cellStyle name="Note 2 3 3 2" xfId="9319" xr:uid="{00000000-0005-0000-0000-0000E7280000}"/>
    <cellStyle name="Note 2 3 3 3" xfId="8142" xr:uid="{00000000-0005-0000-0000-0000E8280000}"/>
    <cellStyle name="Note 2 3 3 4" xfId="8570" xr:uid="{00000000-0005-0000-0000-0000E9280000}"/>
    <cellStyle name="Note 2 3 3 5" xfId="9208" xr:uid="{00000000-0005-0000-0000-0000EA280000}"/>
    <cellStyle name="Note 2 3 4" xfId="3337" xr:uid="{00000000-0005-0000-0000-0000EB280000}"/>
    <cellStyle name="Note 2 3 4 2" xfId="10749" xr:uid="{00000000-0005-0000-0000-0000EC280000}"/>
    <cellStyle name="Note 2 3 5" xfId="7994" xr:uid="{00000000-0005-0000-0000-0000ED280000}"/>
    <cellStyle name="Note 2 3 5 2" xfId="12046" xr:uid="{00000000-0005-0000-0000-0000EE280000}"/>
    <cellStyle name="Note 2 3 6" xfId="3281" xr:uid="{00000000-0005-0000-0000-0000EF280000}"/>
    <cellStyle name="Note 2 3 6 2" xfId="10730" xr:uid="{00000000-0005-0000-0000-0000F0280000}"/>
    <cellStyle name="Note 2 3 7" xfId="7989" xr:uid="{00000000-0005-0000-0000-0000F1280000}"/>
    <cellStyle name="Note 2 3 7 2" xfId="12044" xr:uid="{00000000-0005-0000-0000-0000F2280000}"/>
    <cellStyle name="Note 2 3 8" xfId="3282" xr:uid="{00000000-0005-0000-0000-0000F3280000}"/>
    <cellStyle name="Note 2 3 8 2" xfId="10731" xr:uid="{00000000-0005-0000-0000-0000F4280000}"/>
    <cellStyle name="Note 2 3 9" xfId="7992" xr:uid="{00000000-0005-0000-0000-0000F5280000}"/>
    <cellStyle name="Note 2 3 9 2" xfId="12045" xr:uid="{00000000-0005-0000-0000-0000F6280000}"/>
    <cellStyle name="Note 2 3_Output(m)" xfId="6198" xr:uid="{00000000-0005-0000-0000-0000F7280000}"/>
    <cellStyle name="Note 2 4" xfId="2510" xr:uid="{00000000-0005-0000-0000-0000F8280000}"/>
    <cellStyle name="Note 2 4 2" xfId="3930" xr:uid="{00000000-0005-0000-0000-0000F9280000}"/>
    <cellStyle name="Note 2 4 3" xfId="6741" xr:uid="{00000000-0005-0000-0000-0000FA280000}"/>
    <cellStyle name="Note 2 4 4" xfId="3338" xr:uid="{00000000-0005-0000-0000-0000FB280000}"/>
    <cellStyle name="Note 2 4_Average Energy Prices" xfId="4324" xr:uid="{00000000-0005-0000-0000-0000FC280000}"/>
    <cellStyle name="Note 2 5" xfId="2511" xr:uid="{00000000-0005-0000-0000-0000FD280000}"/>
    <cellStyle name="Note 2 5 2" xfId="3932" xr:uid="{00000000-0005-0000-0000-0000FE280000}"/>
    <cellStyle name="Note 2 5 3" xfId="6878" xr:uid="{00000000-0005-0000-0000-0000FF280000}"/>
    <cellStyle name="Note 2 5 4" xfId="6439" xr:uid="{00000000-0005-0000-0000-000000290000}"/>
    <cellStyle name="Note 2 5 4 2" xfId="9196" xr:uid="{00000000-0005-0000-0000-000001290000}"/>
    <cellStyle name="Note 2 5 4 3" xfId="8043" xr:uid="{00000000-0005-0000-0000-000002290000}"/>
    <cellStyle name="Note 2 5 4 4" xfId="8167" xr:uid="{00000000-0005-0000-0000-000003290000}"/>
    <cellStyle name="Note 2 5 4 5" xfId="10593" xr:uid="{00000000-0005-0000-0000-000004290000}"/>
    <cellStyle name="Note 2 5 5" xfId="3931" xr:uid="{00000000-0005-0000-0000-000005290000}"/>
    <cellStyle name="Note 2 5_Average Energy Prices" xfId="4325" xr:uid="{00000000-0005-0000-0000-000006290000}"/>
    <cellStyle name="Note 2 6" xfId="2512" xr:uid="{00000000-0005-0000-0000-000007290000}"/>
    <cellStyle name="Note 2 6 2" xfId="6737" xr:uid="{00000000-0005-0000-0000-000008290000}"/>
    <cellStyle name="Note 2 6 2 2" xfId="9317" xr:uid="{00000000-0005-0000-0000-000009290000}"/>
    <cellStyle name="Note 2 6 2 3" xfId="9178" xr:uid="{00000000-0005-0000-0000-00000A290000}"/>
    <cellStyle name="Note 2 6 2 4" xfId="9094" xr:uid="{00000000-0005-0000-0000-00000B290000}"/>
    <cellStyle name="Note 2 6 2 5" xfId="8210" xr:uid="{00000000-0005-0000-0000-00000C290000}"/>
    <cellStyle name="Note 2 6 3" xfId="6440" xr:uid="{00000000-0005-0000-0000-00000D290000}"/>
    <cellStyle name="Note 2 6 3 2" xfId="9197" xr:uid="{00000000-0005-0000-0000-00000E290000}"/>
    <cellStyle name="Note 2 6 3 3" xfId="10478" xr:uid="{00000000-0005-0000-0000-00000F290000}"/>
    <cellStyle name="Note 2 6 3 4" xfId="8154" xr:uid="{00000000-0005-0000-0000-000010290000}"/>
    <cellStyle name="Note 2 6 3 5" xfId="8752" xr:uid="{00000000-0005-0000-0000-000011290000}"/>
    <cellStyle name="Note 2 6 4" xfId="3334" xr:uid="{00000000-0005-0000-0000-000012290000}"/>
    <cellStyle name="Note 2 6 4 2" xfId="10747" xr:uid="{00000000-0005-0000-0000-000013290000}"/>
    <cellStyle name="Note 2 6 5" xfId="7995" xr:uid="{00000000-0005-0000-0000-000014290000}"/>
    <cellStyle name="Note 2 6 6" xfId="8596" xr:uid="{00000000-0005-0000-0000-000015290000}"/>
    <cellStyle name="Note 2 6 7" xfId="8704" xr:uid="{00000000-0005-0000-0000-000016290000}"/>
    <cellStyle name="Note 2 6 8" xfId="8120" xr:uid="{00000000-0005-0000-0000-000017290000}"/>
    <cellStyle name="Note 2 6_Output(m)" xfId="6200" xr:uid="{00000000-0005-0000-0000-000018290000}"/>
    <cellStyle name="Note 2 7" xfId="5182" xr:uid="{00000000-0005-0000-0000-000019290000}"/>
    <cellStyle name="Note 2 7 2" xfId="6940" xr:uid="{00000000-0005-0000-0000-00001A290000}"/>
    <cellStyle name="Note 2 7 2 2" xfId="9428" xr:uid="{00000000-0005-0000-0000-00001B290000}"/>
    <cellStyle name="Note 2 7 2 3" xfId="8724" xr:uid="{00000000-0005-0000-0000-00001C290000}"/>
    <cellStyle name="Note 2 7 2 4" xfId="10649" xr:uid="{00000000-0005-0000-0000-00001D290000}"/>
    <cellStyle name="Note 2 7 2 5" xfId="8122" xr:uid="{00000000-0005-0000-0000-00001E290000}"/>
    <cellStyle name="Note 2 7 3" xfId="6441" xr:uid="{00000000-0005-0000-0000-00001F290000}"/>
    <cellStyle name="Note 2 7 3 2" xfId="9198" xr:uid="{00000000-0005-0000-0000-000020290000}"/>
    <cellStyle name="Note 2 7 3 3" xfId="9001" xr:uid="{00000000-0005-0000-0000-000021290000}"/>
    <cellStyle name="Note 2 7 3 4" xfId="9129" xr:uid="{00000000-0005-0000-0000-000022290000}"/>
    <cellStyle name="Note 2 7 3 5" xfId="8396" xr:uid="{00000000-0005-0000-0000-000023290000}"/>
    <cellStyle name="Note 2 7 4" xfId="8820" xr:uid="{00000000-0005-0000-0000-000024290000}"/>
    <cellStyle name="Note 2 7 5" xfId="8599" xr:uid="{00000000-0005-0000-0000-000025290000}"/>
    <cellStyle name="Note 2 7 6" xfId="10507" xr:uid="{00000000-0005-0000-0000-000026290000}"/>
    <cellStyle name="Note 2 7_Output(m)" xfId="6201" xr:uid="{00000000-0005-0000-0000-000027290000}"/>
    <cellStyle name="Note 2 8" xfId="5213" xr:uid="{00000000-0005-0000-0000-000028290000}"/>
    <cellStyle name="Note 2 8 2" xfId="6966" xr:uid="{00000000-0005-0000-0000-000029290000}"/>
    <cellStyle name="Note 2 8 2 2" xfId="9454" xr:uid="{00000000-0005-0000-0000-00002A290000}"/>
    <cellStyle name="Note 2 8 2 3" xfId="9051" xr:uid="{00000000-0005-0000-0000-00002B290000}"/>
    <cellStyle name="Note 2 8 2 4" xfId="8410" xr:uid="{00000000-0005-0000-0000-00002C290000}"/>
    <cellStyle name="Note 2 8 2 5" xfId="8748" xr:uid="{00000000-0005-0000-0000-00002D290000}"/>
    <cellStyle name="Note 2 8 3" xfId="9089" xr:uid="{00000000-0005-0000-0000-00002E290000}"/>
    <cellStyle name="Note 2 8 4" xfId="8585" xr:uid="{00000000-0005-0000-0000-00002F290000}"/>
    <cellStyle name="Note 2 8 5" xfId="10534" xr:uid="{00000000-0005-0000-0000-000030290000}"/>
    <cellStyle name="Note 2 9" xfId="5250" xr:uid="{00000000-0005-0000-0000-000031290000}"/>
    <cellStyle name="Note 2 9 2" xfId="6992" xr:uid="{00000000-0005-0000-0000-000032290000}"/>
    <cellStyle name="Note 2 9 2 2" xfId="9478" xr:uid="{00000000-0005-0000-0000-000033290000}"/>
    <cellStyle name="Note 2 9 2 3" xfId="8456" xr:uid="{00000000-0005-0000-0000-000034290000}"/>
    <cellStyle name="Note 2 9 2 4" xfId="8644" xr:uid="{00000000-0005-0000-0000-000035290000}"/>
    <cellStyle name="Note 2 9 2 5" xfId="10647" xr:uid="{00000000-0005-0000-0000-000036290000}"/>
    <cellStyle name="Note 2 9 3" xfId="10591" xr:uid="{00000000-0005-0000-0000-000037290000}"/>
    <cellStyle name="Note 2 9 4" xfId="8362" xr:uid="{00000000-0005-0000-0000-000038290000}"/>
    <cellStyle name="Note 2 9 5" xfId="9025" xr:uid="{00000000-0005-0000-0000-000039290000}"/>
    <cellStyle name="Note 2_Data Input" xfId="4427" xr:uid="{00000000-0005-0000-0000-00003A290000}"/>
    <cellStyle name="Note 20" xfId="6202" xr:uid="{00000000-0005-0000-0000-00003B290000}"/>
    <cellStyle name="Note 20 2" xfId="7177" xr:uid="{00000000-0005-0000-0000-00003C290000}"/>
    <cellStyle name="Note 20 2 2" xfId="9658" xr:uid="{00000000-0005-0000-0000-00003D290000}"/>
    <cellStyle name="Note 20 2 3" xfId="9136" xr:uid="{00000000-0005-0000-0000-00003E290000}"/>
    <cellStyle name="Note 20 2 4" xfId="9083" xr:uid="{00000000-0005-0000-0000-00003F290000}"/>
    <cellStyle name="Note 20 2 5" xfId="8532" xr:uid="{00000000-0005-0000-0000-000040290000}"/>
    <cellStyle name="Note 20 3" xfId="9127" xr:uid="{00000000-0005-0000-0000-000041290000}"/>
    <cellStyle name="Note 20 4" xfId="8448" xr:uid="{00000000-0005-0000-0000-000042290000}"/>
    <cellStyle name="Note 20 5" xfId="10634" xr:uid="{00000000-0005-0000-0000-000043290000}"/>
    <cellStyle name="Note 20 6" xfId="8447" xr:uid="{00000000-0005-0000-0000-000044290000}"/>
    <cellStyle name="Note 20_Sheet1" xfId="6680" xr:uid="{00000000-0005-0000-0000-000045290000}"/>
    <cellStyle name="Note 21" xfId="7976" xr:uid="{00000000-0005-0000-0000-000046290000}"/>
    <cellStyle name="Note 21 2" xfId="12043" xr:uid="{00000000-0005-0000-0000-000047290000}"/>
    <cellStyle name="Note 22" xfId="2804" xr:uid="{00000000-0005-0000-0000-000048290000}"/>
    <cellStyle name="Note 22 2" xfId="10704" xr:uid="{00000000-0005-0000-0000-000049290000}"/>
    <cellStyle name="Note 23" xfId="7973" xr:uid="{00000000-0005-0000-0000-00004A290000}"/>
    <cellStyle name="Note 23 2" xfId="12040" xr:uid="{00000000-0005-0000-0000-00004B290000}"/>
    <cellStyle name="Note 24" xfId="3250" xr:uid="{00000000-0005-0000-0000-00004C290000}"/>
    <cellStyle name="Note 24 2" xfId="10728" xr:uid="{00000000-0005-0000-0000-00004D290000}"/>
    <cellStyle name="Note 25" xfId="7974" xr:uid="{00000000-0005-0000-0000-00004E290000}"/>
    <cellStyle name="Note 25 2" xfId="12041" xr:uid="{00000000-0005-0000-0000-00004F290000}"/>
    <cellStyle name="Note 26" xfId="3255" xr:uid="{00000000-0005-0000-0000-000050290000}"/>
    <cellStyle name="Note 26 2" xfId="10729" xr:uid="{00000000-0005-0000-0000-000051290000}"/>
    <cellStyle name="Note 27" xfId="7975" xr:uid="{00000000-0005-0000-0000-000052290000}"/>
    <cellStyle name="Note 27 2" xfId="12042" xr:uid="{00000000-0005-0000-0000-000053290000}"/>
    <cellStyle name="Note 28" xfId="8369" xr:uid="{00000000-0005-0000-0000-000054290000}"/>
    <cellStyle name="Note 29" xfId="8746" xr:uid="{00000000-0005-0000-0000-000055290000}"/>
    <cellStyle name="Note 3" xfId="2513" xr:uid="{00000000-0005-0000-0000-000056290000}"/>
    <cellStyle name="Note 3 10" xfId="5283" xr:uid="{00000000-0005-0000-0000-000057290000}"/>
    <cellStyle name="Note 3 10 2" xfId="7024" xr:uid="{00000000-0005-0000-0000-000058290000}"/>
    <cellStyle name="Note 3 10 2 2" xfId="9510" xr:uid="{00000000-0005-0000-0000-000059290000}"/>
    <cellStyle name="Note 3 10 2 3" xfId="8595" xr:uid="{00000000-0005-0000-0000-00005A290000}"/>
    <cellStyle name="Note 3 10 2 4" xfId="8734" xr:uid="{00000000-0005-0000-0000-00005B290000}"/>
    <cellStyle name="Note 3 10 2 5" xfId="8455" xr:uid="{00000000-0005-0000-0000-00005C290000}"/>
    <cellStyle name="Note 3 10 3" xfId="8145" xr:uid="{00000000-0005-0000-0000-00005D290000}"/>
    <cellStyle name="Note 3 10 4" xfId="8539" xr:uid="{00000000-0005-0000-0000-00005E290000}"/>
    <cellStyle name="Note 3 10 5" xfId="8069" xr:uid="{00000000-0005-0000-0000-00005F290000}"/>
    <cellStyle name="Note 3 11" xfId="6442" xr:uid="{00000000-0005-0000-0000-000060290000}"/>
    <cellStyle name="Note 3 11 2" xfId="9199" xr:uid="{00000000-0005-0000-0000-000061290000}"/>
    <cellStyle name="Note 3 11 3" xfId="8219" xr:uid="{00000000-0005-0000-0000-000062290000}"/>
    <cellStyle name="Note 3 11 4" xfId="8247" xr:uid="{00000000-0005-0000-0000-000063290000}"/>
    <cellStyle name="Note 3 11 5" xfId="8528" xr:uid="{00000000-0005-0000-0000-000064290000}"/>
    <cellStyle name="Note 3 12" xfId="8257" xr:uid="{00000000-0005-0000-0000-000065290000}"/>
    <cellStyle name="Note 3 13" xfId="9294" xr:uid="{00000000-0005-0000-0000-000066290000}"/>
    <cellStyle name="Note 3 14" xfId="8457" xr:uid="{00000000-0005-0000-0000-000067290000}"/>
    <cellStyle name="Note 3 2" xfId="2514" xr:uid="{00000000-0005-0000-0000-000068290000}"/>
    <cellStyle name="Note 3 2 10" xfId="3340" xr:uid="{00000000-0005-0000-0000-000069290000}"/>
    <cellStyle name="Note 3 2 10 2" xfId="10751" xr:uid="{00000000-0005-0000-0000-00006A290000}"/>
    <cellStyle name="Note 3 2 11" xfId="8059" xr:uid="{00000000-0005-0000-0000-00006B290000}"/>
    <cellStyle name="Note 3 2 12" xfId="10467" xr:uid="{00000000-0005-0000-0000-00006C290000}"/>
    <cellStyle name="Note 3 2 13" xfId="8687" xr:uid="{00000000-0005-0000-0000-00006D290000}"/>
    <cellStyle name="Note 3 2 2" xfId="2515" xr:uid="{00000000-0005-0000-0000-00006E290000}"/>
    <cellStyle name="Note 3 2 2 2" xfId="3933" xr:uid="{00000000-0005-0000-0000-00006F290000}"/>
    <cellStyle name="Note 3 2 2 3" xfId="6744" xr:uid="{00000000-0005-0000-0000-000070290000}"/>
    <cellStyle name="Note 3 2 2 4" xfId="3341" xr:uid="{00000000-0005-0000-0000-000071290000}"/>
    <cellStyle name="Note 3 2 2_Average Energy Prices" xfId="4326" xr:uid="{00000000-0005-0000-0000-000072290000}"/>
    <cellStyle name="Note 3 2 3" xfId="2516" xr:uid="{00000000-0005-0000-0000-000073290000}"/>
    <cellStyle name="Note 3 2 3 2" xfId="3935" xr:uid="{00000000-0005-0000-0000-000074290000}"/>
    <cellStyle name="Note 3 2 3 3" xfId="3934" xr:uid="{00000000-0005-0000-0000-000075290000}"/>
    <cellStyle name="Note 3 2 3_Average Energy Prices" xfId="4327" xr:uid="{00000000-0005-0000-0000-000076290000}"/>
    <cellStyle name="Note 3 2 4" xfId="2517" xr:uid="{00000000-0005-0000-0000-000077290000}"/>
    <cellStyle name="Note 3 2 4 2" xfId="6743" xr:uid="{00000000-0005-0000-0000-000078290000}"/>
    <cellStyle name="Note 3 2 4 2 2" xfId="9321" xr:uid="{00000000-0005-0000-0000-000079290000}"/>
    <cellStyle name="Note 3 2 4 2 3" xfId="11073" xr:uid="{00000000-0005-0000-0000-00007A290000}"/>
    <cellStyle name="Note 3 2 4 3" xfId="9039" xr:uid="{00000000-0005-0000-0000-00007B290000}"/>
    <cellStyle name="Note 3 2 4 4" xfId="9290" xr:uid="{00000000-0005-0000-0000-00007C290000}"/>
    <cellStyle name="Note 3 2 4 5" xfId="10628" xr:uid="{00000000-0005-0000-0000-00007D290000}"/>
    <cellStyle name="Note 3 2 5" xfId="2518" xr:uid="{00000000-0005-0000-0000-00007E290000}"/>
    <cellStyle name="Note 3 2 5 2" xfId="6556" xr:uid="{00000000-0005-0000-0000-00007F290000}"/>
    <cellStyle name="Note 3 2 5 2 2" xfId="9237" xr:uid="{00000000-0005-0000-0000-000080290000}"/>
    <cellStyle name="Note 3 2 5 2 3" xfId="11025" xr:uid="{00000000-0005-0000-0000-000081290000}"/>
    <cellStyle name="Note 3 2 5 3" xfId="7996" xr:uid="{00000000-0005-0000-0000-000082290000}"/>
    <cellStyle name="Note 3 2 5 4" xfId="8754" xr:uid="{00000000-0005-0000-0000-000083290000}"/>
    <cellStyle name="Note 3 2 5 5" xfId="10650" xr:uid="{00000000-0005-0000-0000-000084290000}"/>
    <cellStyle name="Note 3 2 5 6" xfId="8692" xr:uid="{00000000-0005-0000-0000-000085290000}"/>
    <cellStyle name="Note 3 2 6" xfId="6356" xr:uid="{00000000-0005-0000-0000-000086290000}"/>
    <cellStyle name="Note 3 2 6 2" xfId="9164" xr:uid="{00000000-0005-0000-0000-000087290000}"/>
    <cellStyle name="Note 3 2 6 3" xfId="8685" xr:uid="{00000000-0005-0000-0000-000088290000}"/>
    <cellStyle name="Note 3 2 6 4" xfId="8093" xr:uid="{00000000-0005-0000-0000-000089290000}"/>
    <cellStyle name="Note 3 2 6 5" xfId="10588" xr:uid="{00000000-0005-0000-0000-00008A290000}"/>
    <cellStyle name="Note 3 2 7" xfId="7253" xr:uid="{00000000-0005-0000-0000-00008B290000}"/>
    <cellStyle name="Note 3 2 7 2" xfId="9722" xr:uid="{00000000-0005-0000-0000-00008C290000}"/>
    <cellStyle name="Note 3 2 7 3" xfId="10536" xr:uid="{00000000-0005-0000-0000-00008D290000}"/>
    <cellStyle name="Note 3 2 7 4" xfId="8468" xr:uid="{00000000-0005-0000-0000-00008E290000}"/>
    <cellStyle name="Note 3 2 7 5" xfId="10600" xr:uid="{00000000-0005-0000-0000-00008F290000}"/>
    <cellStyle name="Note 3 2 8" xfId="7247" xr:uid="{00000000-0005-0000-0000-000090290000}"/>
    <cellStyle name="Note 3 2 8 2" xfId="9716" xr:uid="{00000000-0005-0000-0000-000091290000}"/>
    <cellStyle name="Note 3 2 8 3" xfId="8058" xr:uid="{00000000-0005-0000-0000-000092290000}"/>
    <cellStyle name="Note 3 2 8 4" xfId="10431" xr:uid="{00000000-0005-0000-0000-000093290000}"/>
    <cellStyle name="Note 3 2 8 5" xfId="10592" xr:uid="{00000000-0005-0000-0000-000094290000}"/>
    <cellStyle name="Note 3 2 9" xfId="7371" xr:uid="{00000000-0005-0000-0000-000095290000}"/>
    <cellStyle name="Note 3 2 9 2" xfId="9822" xr:uid="{00000000-0005-0000-0000-000096290000}"/>
    <cellStyle name="Note 3 2 9 3" xfId="10535" xr:uid="{00000000-0005-0000-0000-000097290000}"/>
    <cellStyle name="Note 3 2 9 4" xfId="10418" xr:uid="{00000000-0005-0000-0000-000098290000}"/>
    <cellStyle name="Note 3 2 9 5" xfId="10511" xr:uid="{00000000-0005-0000-0000-000099290000}"/>
    <cellStyle name="Note 3 2_NEPOOL Off Peak" xfId="5128" xr:uid="{00000000-0005-0000-0000-00009A290000}"/>
    <cellStyle name="Note 3 3" xfId="2519" xr:uid="{00000000-0005-0000-0000-00009B290000}"/>
    <cellStyle name="Note 3 3 2" xfId="3937" xr:uid="{00000000-0005-0000-0000-00009C290000}"/>
    <cellStyle name="Note 3 3 3" xfId="6745" xr:uid="{00000000-0005-0000-0000-00009D290000}"/>
    <cellStyle name="Note 3 3 3 2" xfId="9322" xr:uid="{00000000-0005-0000-0000-00009E290000}"/>
    <cellStyle name="Note 3 3 3 3" xfId="10611" xr:uid="{00000000-0005-0000-0000-00009F290000}"/>
    <cellStyle name="Note 3 3 3 4" xfId="8290" xr:uid="{00000000-0005-0000-0000-0000A0290000}"/>
    <cellStyle name="Note 3 3 3 5" xfId="9140" xr:uid="{00000000-0005-0000-0000-0000A1290000}"/>
    <cellStyle name="Note 3 3 4" xfId="3342" xr:uid="{00000000-0005-0000-0000-0000A2290000}"/>
    <cellStyle name="Note 3 3 4 2" xfId="10752" xr:uid="{00000000-0005-0000-0000-0000A3290000}"/>
    <cellStyle name="Note 3 3 5" xfId="8674" xr:uid="{00000000-0005-0000-0000-0000A4290000}"/>
    <cellStyle name="Note 3 3 6" xfId="8390" xr:uid="{00000000-0005-0000-0000-0000A5290000}"/>
    <cellStyle name="Note 3 3 7" xfId="8535" xr:uid="{00000000-0005-0000-0000-0000A6290000}"/>
    <cellStyle name="Note 3 3_Input" xfId="3936" xr:uid="{00000000-0005-0000-0000-0000A7290000}"/>
    <cellStyle name="Note 3 4" xfId="2520" xr:uid="{00000000-0005-0000-0000-0000A8290000}"/>
    <cellStyle name="Note 3 4 2" xfId="3938" xr:uid="{00000000-0005-0000-0000-0000A9290000}"/>
    <cellStyle name="Note 3 4 3" xfId="6746" xr:uid="{00000000-0005-0000-0000-0000AA290000}"/>
    <cellStyle name="Note 3 4 4" xfId="6443" xr:uid="{00000000-0005-0000-0000-0000AB290000}"/>
    <cellStyle name="Note 3 4 4 2" xfId="9200" xr:uid="{00000000-0005-0000-0000-0000AC290000}"/>
    <cellStyle name="Note 3 4 4 3" xfId="8408" xr:uid="{00000000-0005-0000-0000-0000AD290000}"/>
    <cellStyle name="Note 3 4 4 4" xfId="8671" xr:uid="{00000000-0005-0000-0000-0000AE290000}"/>
    <cellStyle name="Note 3 4 4 5" xfId="8320" xr:uid="{00000000-0005-0000-0000-0000AF290000}"/>
    <cellStyle name="Note 3 4 5" xfId="3343" xr:uid="{00000000-0005-0000-0000-0000B0290000}"/>
    <cellStyle name="Note 3 4_Average Energy Prices" xfId="4328" xr:uid="{00000000-0005-0000-0000-0000B1290000}"/>
    <cellStyle name="Note 3 5" xfId="2521" xr:uid="{00000000-0005-0000-0000-0000B2290000}"/>
    <cellStyle name="Note 3 5 2" xfId="6879" xr:uid="{00000000-0005-0000-0000-0000B3290000}"/>
    <cellStyle name="Note 3 5 2 2" xfId="9379" xr:uid="{00000000-0005-0000-0000-0000B4290000}"/>
    <cellStyle name="Note 3 5 2 3" xfId="8476" xr:uid="{00000000-0005-0000-0000-0000B5290000}"/>
    <cellStyle name="Note 3 5 2 4" xfId="8244" xr:uid="{00000000-0005-0000-0000-0000B6290000}"/>
    <cellStyle name="Note 3 5 2 5" xfId="8697" xr:uid="{00000000-0005-0000-0000-0000B7290000}"/>
    <cellStyle name="Note 3 5 3" xfId="3939" xr:uid="{00000000-0005-0000-0000-0000B8290000}"/>
    <cellStyle name="Note 3 5 3 2" xfId="10773" xr:uid="{00000000-0005-0000-0000-0000B9290000}"/>
    <cellStyle name="Note 3 5 4" xfId="8235" xr:uid="{00000000-0005-0000-0000-0000BA290000}"/>
    <cellStyle name="Note 3 5 5" xfId="8139" xr:uid="{00000000-0005-0000-0000-0000BB290000}"/>
    <cellStyle name="Note 3 5 6" xfId="10660" xr:uid="{00000000-0005-0000-0000-0000BC290000}"/>
    <cellStyle name="Note 3 6" xfId="2522" xr:uid="{00000000-0005-0000-0000-0000BD290000}"/>
    <cellStyle name="Note 3 6 2" xfId="6742" xr:uid="{00000000-0005-0000-0000-0000BE290000}"/>
    <cellStyle name="Note 3 6 2 2" xfId="9320" xr:uid="{00000000-0005-0000-0000-0000BF290000}"/>
    <cellStyle name="Note 3 6 2 3" xfId="8573" xr:uid="{00000000-0005-0000-0000-0000C0290000}"/>
    <cellStyle name="Note 3 6 2 4" xfId="8325" xr:uid="{00000000-0005-0000-0000-0000C1290000}"/>
    <cellStyle name="Note 3 6 2 5" xfId="8389" xr:uid="{00000000-0005-0000-0000-0000C2290000}"/>
    <cellStyle name="Note 3 6 3" xfId="3339" xr:uid="{00000000-0005-0000-0000-0000C3290000}"/>
    <cellStyle name="Note 3 6 3 2" xfId="10750" xr:uid="{00000000-0005-0000-0000-0000C4290000}"/>
    <cellStyle name="Note 3 6 4" xfId="7997" xr:uid="{00000000-0005-0000-0000-0000C5290000}"/>
    <cellStyle name="Note 3 6 5" xfId="10581" xr:uid="{00000000-0005-0000-0000-0000C6290000}"/>
    <cellStyle name="Note 3 6 6" xfId="8740" xr:uid="{00000000-0005-0000-0000-0000C7290000}"/>
    <cellStyle name="Note 3 6 7" xfId="9106" xr:uid="{00000000-0005-0000-0000-0000C8290000}"/>
    <cellStyle name="Note 3 7" xfId="5183" xr:uid="{00000000-0005-0000-0000-0000C9290000}"/>
    <cellStyle name="Note 3 7 2" xfId="6941" xr:uid="{00000000-0005-0000-0000-0000CA290000}"/>
    <cellStyle name="Note 3 7 2 2" xfId="9429" xr:uid="{00000000-0005-0000-0000-0000CB290000}"/>
    <cellStyle name="Note 3 7 2 3" xfId="8364" xr:uid="{00000000-0005-0000-0000-0000CC290000}"/>
    <cellStyle name="Note 3 7 2 4" xfId="9045" xr:uid="{00000000-0005-0000-0000-0000CD290000}"/>
    <cellStyle name="Note 3 7 2 5" xfId="8295" xr:uid="{00000000-0005-0000-0000-0000CE290000}"/>
    <cellStyle name="Note 3 7 3" xfId="8554" xr:uid="{00000000-0005-0000-0000-0000CF290000}"/>
    <cellStyle name="Note 3 7 4" xfId="10428" xr:uid="{00000000-0005-0000-0000-0000D0290000}"/>
    <cellStyle name="Note 3 7 5" xfId="8053" xr:uid="{00000000-0005-0000-0000-0000D1290000}"/>
    <cellStyle name="Note 3 8" xfId="5181" xr:uid="{00000000-0005-0000-0000-0000D2290000}"/>
    <cellStyle name="Note 3 8 2" xfId="6939" xr:uid="{00000000-0005-0000-0000-0000D3290000}"/>
    <cellStyle name="Note 3 8 2 2" xfId="9427" xr:uid="{00000000-0005-0000-0000-0000D4290000}"/>
    <cellStyle name="Note 3 8 2 3" xfId="8100" xr:uid="{00000000-0005-0000-0000-0000D5290000}"/>
    <cellStyle name="Note 3 8 2 4" xfId="10422" xr:uid="{00000000-0005-0000-0000-0000D6290000}"/>
    <cellStyle name="Note 3 8 2 5" xfId="8108" xr:uid="{00000000-0005-0000-0000-0000D7290000}"/>
    <cellStyle name="Note 3 8 3" xfId="9098" xr:uid="{00000000-0005-0000-0000-0000D8290000}"/>
    <cellStyle name="Note 3 8 4" xfId="10633" xr:uid="{00000000-0005-0000-0000-0000D9290000}"/>
    <cellStyle name="Note 3 8 5" xfId="8641" xr:uid="{00000000-0005-0000-0000-0000DA290000}"/>
    <cellStyle name="Note 3 9" xfId="5251" xr:uid="{00000000-0005-0000-0000-0000DB290000}"/>
    <cellStyle name="Note 3 9 2" xfId="6993" xr:uid="{00000000-0005-0000-0000-0000DC290000}"/>
    <cellStyle name="Note 3 9 2 2" xfId="9479" xr:uid="{00000000-0005-0000-0000-0000DD290000}"/>
    <cellStyle name="Note 3 9 2 3" xfId="8582" xr:uid="{00000000-0005-0000-0000-0000DE290000}"/>
    <cellStyle name="Note 3 9 2 4" xfId="8347" xr:uid="{00000000-0005-0000-0000-0000DF290000}"/>
    <cellStyle name="Note 3 9 2 5" xfId="8562" xr:uid="{00000000-0005-0000-0000-0000E0290000}"/>
    <cellStyle name="Note 3 9 3" xfId="9296" xr:uid="{00000000-0005-0000-0000-0000E1290000}"/>
    <cellStyle name="Note 3 9 4" xfId="8422" xr:uid="{00000000-0005-0000-0000-0000E2290000}"/>
    <cellStyle name="Note 3 9 5" xfId="8281" xr:uid="{00000000-0005-0000-0000-0000E3290000}"/>
    <cellStyle name="Note 3_Data Input" xfId="4428" xr:uid="{00000000-0005-0000-0000-0000E4290000}"/>
    <cellStyle name="Note 30" xfId="8041" xr:uid="{00000000-0005-0000-0000-0000E5290000}"/>
    <cellStyle name="Note 31" xfId="10697" xr:uid="{00000000-0005-0000-0000-0000E6290000}"/>
    <cellStyle name="Note 32" xfId="11007" xr:uid="{00000000-0005-0000-0000-0000E7290000}"/>
    <cellStyle name="Note 33" xfId="10678" xr:uid="{00000000-0005-0000-0000-0000E8290000}"/>
    <cellStyle name="Note 34" xfId="10696" xr:uid="{00000000-0005-0000-0000-0000E9290000}"/>
    <cellStyle name="Note 4" xfId="2523" xr:uid="{00000000-0005-0000-0000-0000EA290000}"/>
    <cellStyle name="Note 4 10" xfId="9007" xr:uid="{00000000-0005-0000-0000-0000EB290000}"/>
    <cellStyle name="Note 4 11" xfId="8310" xr:uid="{00000000-0005-0000-0000-0000EC290000}"/>
    <cellStyle name="Note 4 2" xfId="2524" xr:uid="{00000000-0005-0000-0000-0000ED290000}"/>
    <cellStyle name="Note 4 2 10" xfId="6372" xr:uid="{00000000-0005-0000-0000-0000EE290000}"/>
    <cellStyle name="Note 4 2 10 2" xfId="9170" xr:uid="{00000000-0005-0000-0000-0000EF290000}"/>
    <cellStyle name="Note 4 2 10 3" xfId="8594" xr:uid="{00000000-0005-0000-0000-0000F0290000}"/>
    <cellStyle name="Note 4 2 10 4" xfId="8442" xr:uid="{00000000-0005-0000-0000-0000F1290000}"/>
    <cellStyle name="Note 4 2 10 5" xfId="10448" xr:uid="{00000000-0005-0000-0000-0000F2290000}"/>
    <cellStyle name="Note 4 2 11" xfId="3345" xr:uid="{00000000-0005-0000-0000-0000F3290000}"/>
    <cellStyle name="Note 4 2 11 2" xfId="10754" xr:uid="{00000000-0005-0000-0000-0000F4290000}"/>
    <cellStyle name="Note 4 2 12" xfId="8590" xr:uid="{00000000-0005-0000-0000-0000F5290000}"/>
    <cellStyle name="Note 4 2 13" xfId="8283" xr:uid="{00000000-0005-0000-0000-0000F6290000}"/>
    <cellStyle name="Note 4 2 14" xfId="8308" xr:uid="{00000000-0005-0000-0000-0000F7290000}"/>
    <cellStyle name="Note 4 2 2" xfId="2525" xr:uid="{00000000-0005-0000-0000-0000F8290000}"/>
    <cellStyle name="Note 4 2 2 2" xfId="3940" xr:uid="{00000000-0005-0000-0000-0000F9290000}"/>
    <cellStyle name="Note 4 2 2 3" xfId="6749" xr:uid="{00000000-0005-0000-0000-0000FA290000}"/>
    <cellStyle name="Note 4 2 2 4" xfId="3346" xr:uid="{00000000-0005-0000-0000-0000FB290000}"/>
    <cellStyle name="Note 4 2 2_Average Energy Prices" xfId="4329" xr:uid="{00000000-0005-0000-0000-0000FC290000}"/>
    <cellStyle name="Note 4 2 3" xfId="2526" xr:uid="{00000000-0005-0000-0000-0000FD290000}"/>
    <cellStyle name="Note 4 2 3 2" xfId="3942" xr:uid="{00000000-0005-0000-0000-0000FE290000}"/>
    <cellStyle name="Note 4 2 3 3" xfId="3941" xr:uid="{00000000-0005-0000-0000-0000FF290000}"/>
    <cellStyle name="Note 4 2 3_Average Energy Prices" xfId="4330" xr:uid="{00000000-0005-0000-0000-0000002A0000}"/>
    <cellStyle name="Note 4 2 4" xfId="2527" xr:uid="{00000000-0005-0000-0000-0000012A0000}"/>
    <cellStyle name="Note 4 2 4 2" xfId="6748" xr:uid="{00000000-0005-0000-0000-0000022A0000}"/>
    <cellStyle name="Note 4 2 4 2 2" xfId="9324" xr:uid="{00000000-0005-0000-0000-0000032A0000}"/>
    <cellStyle name="Note 4 2 4 2 3" xfId="11075" xr:uid="{00000000-0005-0000-0000-0000042A0000}"/>
    <cellStyle name="Note 4 2 4 3" xfId="7998" xr:uid="{00000000-0005-0000-0000-0000052A0000}"/>
    <cellStyle name="Note 4 2 4 4" xfId="8174" xr:uid="{00000000-0005-0000-0000-0000062A0000}"/>
    <cellStyle name="Note 4 2 4 5" xfId="8238" xr:uid="{00000000-0005-0000-0000-0000072A0000}"/>
    <cellStyle name="Note 4 2 4 6" xfId="10555" xr:uid="{00000000-0005-0000-0000-0000082A0000}"/>
    <cellStyle name="Note 4 2 5" xfId="6555" xr:uid="{00000000-0005-0000-0000-0000092A0000}"/>
    <cellStyle name="Note 4 2 5 2" xfId="9236" xr:uid="{00000000-0005-0000-0000-00000A2A0000}"/>
    <cellStyle name="Note 4 2 5 3" xfId="8618" xr:uid="{00000000-0005-0000-0000-00000B2A0000}"/>
    <cellStyle name="Note 4 2 5 4" xfId="10419" xr:uid="{00000000-0005-0000-0000-00000C2A0000}"/>
    <cellStyle name="Note 4 2 5 5" xfId="10636" xr:uid="{00000000-0005-0000-0000-00000D2A0000}"/>
    <cellStyle name="Note 4 2 6" xfId="6444" xr:uid="{00000000-0005-0000-0000-00000E2A0000}"/>
    <cellStyle name="Note 4 2 6 2" xfId="9201" xr:uid="{00000000-0005-0000-0000-00000F2A0000}"/>
    <cellStyle name="Note 4 2 6 3" xfId="8524" xr:uid="{00000000-0005-0000-0000-0000102A0000}"/>
    <cellStyle name="Note 4 2 6 4" xfId="8537" xr:uid="{00000000-0005-0000-0000-0000112A0000}"/>
    <cellStyle name="Note 4 2 6 5" xfId="10463" xr:uid="{00000000-0005-0000-0000-0000122A0000}"/>
    <cellStyle name="Note 4 2 7" xfId="6348" xr:uid="{00000000-0005-0000-0000-0000132A0000}"/>
    <cellStyle name="Note 4 2 7 2" xfId="9159" xr:uid="{00000000-0005-0000-0000-0000142A0000}"/>
    <cellStyle name="Note 4 2 7 3" xfId="9128" xr:uid="{00000000-0005-0000-0000-0000152A0000}"/>
    <cellStyle name="Note 4 2 7 4" xfId="8707" xr:uid="{00000000-0005-0000-0000-0000162A0000}"/>
    <cellStyle name="Note 4 2 7 5" xfId="10582" xr:uid="{00000000-0005-0000-0000-0000172A0000}"/>
    <cellStyle name="Note 4 2 8" xfId="6935" xr:uid="{00000000-0005-0000-0000-0000182A0000}"/>
    <cellStyle name="Note 4 2 8 2" xfId="9423" xr:uid="{00000000-0005-0000-0000-0000192A0000}"/>
    <cellStyle name="Note 4 2 8 3" xfId="10434" xr:uid="{00000000-0005-0000-0000-00001A2A0000}"/>
    <cellStyle name="Note 4 2 8 4" xfId="8226" xr:uid="{00000000-0005-0000-0000-00001B2A0000}"/>
    <cellStyle name="Note 4 2 8 5" xfId="9078" xr:uid="{00000000-0005-0000-0000-00001C2A0000}"/>
    <cellStyle name="Note 4 2 9" xfId="6342" xr:uid="{00000000-0005-0000-0000-00001D2A0000}"/>
    <cellStyle name="Note 4 2 9 2" xfId="9154" xr:uid="{00000000-0005-0000-0000-00001E2A0000}"/>
    <cellStyle name="Note 4 2 9 3" xfId="8055" xr:uid="{00000000-0005-0000-0000-00001F2A0000}"/>
    <cellStyle name="Note 4 2 9 4" xfId="8379" xr:uid="{00000000-0005-0000-0000-0000202A0000}"/>
    <cellStyle name="Note 4 2 9 5" xfId="9137" xr:uid="{00000000-0005-0000-0000-0000212A0000}"/>
    <cellStyle name="Note 4 2_NEPOOL Off Peak" xfId="5130" xr:uid="{00000000-0005-0000-0000-0000222A0000}"/>
    <cellStyle name="Note 4 3" xfId="2528" xr:uid="{00000000-0005-0000-0000-0000232A0000}"/>
    <cellStyle name="Note 4 3 2" xfId="3943" xr:uid="{00000000-0005-0000-0000-0000242A0000}"/>
    <cellStyle name="Note 4 3 3" xfId="6750" xr:uid="{00000000-0005-0000-0000-0000252A0000}"/>
    <cellStyle name="Note 4 3 4" xfId="3347" xr:uid="{00000000-0005-0000-0000-0000262A0000}"/>
    <cellStyle name="Note 4 3_Average Energy Prices" xfId="4331" xr:uid="{00000000-0005-0000-0000-0000272A0000}"/>
    <cellStyle name="Note 4 4" xfId="2529" xr:uid="{00000000-0005-0000-0000-0000282A0000}"/>
    <cellStyle name="Note 4 4 2" xfId="3945" xr:uid="{00000000-0005-0000-0000-0000292A0000}"/>
    <cellStyle name="Note 4 4 3" xfId="3944" xr:uid="{00000000-0005-0000-0000-00002A2A0000}"/>
    <cellStyle name="Note 4 4_Average Energy Prices" xfId="4332" xr:uid="{00000000-0005-0000-0000-00002B2A0000}"/>
    <cellStyle name="Note 4 5" xfId="2530" xr:uid="{00000000-0005-0000-0000-00002C2A0000}"/>
    <cellStyle name="Note 4 5 2" xfId="6747" xr:uid="{00000000-0005-0000-0000-00002D2A0000}"/>
    <cellStyle name="Note 4 5 2 2" xfId="9323" xr:uid="{00000000-0005-0000-0000-00002E2A0000}"/>
    <cellStyle name="Note 4 5 2 3" xfId="11074" xr:uid="{00000000-0005-0000-0000-00002F2A0000}"/>
    <cellStyle name="Note 4 5 3" xfId="8087" xr:uid="{00000000-0005-0000-0000-0000302A0000}"/>
    <cellStyle name="Note 4 5 4" xfId="10574" xr:uid="{00000000-0005-0000-0000-0000312A0000}"/>
    <cellStyle name="Note 4 5 5" xfId="8026" xr:uid="{00000000-0005-0000-0000-0000322A0000}"/>
    <cellStyle name="Note 4 6" xfId="2531" xr:uid="{00000000-0005-0000-0000-0000332A0000}"/>
    <cellStyle name="Note 4 6 2" xfId="6626" xr:uid="{00000000-0005-0000-0000-0000342A0000}"/>
    <cellStyle name="Note 4 6 2 2" xfId="9275" xr:uid="{00000000-0005-0000-0000-0000352A0000}"/>
    <cellStyle name="Note 4 6 2 3" xfId="11048" xr:uid="{00000000-0005-0000-0000-0000362A0000}"/>
    <cellStyle name="Note 4 6 3" xfId="7999" xr:uid="{00000000-0005-0000-0000-0000372A0000}"/>
    <cellStyle name="Note 4 6 4" xfId="8440" xr:uid="{00000000-0005-0000-0000-0000382A0000}"/>
    <cellStyle name="Note 4 6 5" xfId="10458" xr:uid="{00000000-0005-0000-0000-0000392A0000}"/>
    <cellStyle name="Note 4 6 6" xfId="9112" xr:uid="{00000000-0005-0000-0000-00003A2A0000}"/>
    <cellStyle name="Note 4 7" xfId="7212" xr:uid="{00000000-0005-0000-0000-00003B2A0000}"/>
    <cellStyle name="Note 4 7 2" xfId="9688" xr:uid="{00000000-0005-0000-0000-00003C2A0000}"/>
    <cellStyle name="Note 4 7 3" xfId="10509" xr:uid="{00000000-0005-0000-0000-00003D2A0000}"/>
    <cellStyle name="Note 4 7 4" xfId="8689" xr:uid="{00000000-0005-0000-0000-00003E2A0000}"/>
    <cellStyle name="Note 4 7 5" xfId="9049" xr:uid="{00000000-0005-0000-0000-00003F2A0000}"/>
    <cellStyle name="Note 4 8" xfId="3344" xr:uid="{00000000-0005-0000-0000-0000402A0000}"/>
    <cellStyle name="Note 4 8 2" xfId="10753" xr:uid="{00000000-0005-0000-0000-0000412A0000}"/>
    <cellStyle name="Note 4 9" xfId="8149" xr:uid="{00000000-0005-0000-0000-0000422A0000}"/>
    <cellStyle name="Note 4_NEPOOL Off Peak" xfId="5129" xr:uid="{00000000-0005-0000-0000-0000432A0000}"/>
    <cellStyle name="Note 5" xfId="2532" xr:uid="{00000000-0005-0000-0000-0000442A0000}"/>
    <cellStyle name="Note 5 10" xfId="9120" xr:uid="{00000000-0005-0000-0000-0000452A0000}"/>
    <cellStyle name="Note 5 11" xfId="8680" xr:uid="{00000000-0005-0000-0000-0000462A0000}"/>
    <cellStyle name="Note 5 2" xfId="2533" xr:uid="{00000000-0005-0000-0000-0000472A0000}"/>
    <cellStyle name="Note 5 2 10" xfId="6371" xr:uid="{00000000-0005-0000-0000-0000482A0000}"/>
    <cellStyle name="Note 5 2 10 2" xfId="9169" xr:uid="{00000000-0005-0000-0000-0000492A0000}"/>
    <cellStyle name="Note 5 2 10 3" xfId="8303" xr:uid="{00000000-0005-0000-0000-00004A2A0000}"/>
    <cellStyle name="Note 5 2 10 4" xfId="8036" xr:uid="{00000000-0005-0000-0000-00004B2A0000}"/>
    <cellStyle name="Note 5 2 10 5" xfId="8298" xr:uid="{00000000-0005-0000-0000-00004C2A0000}"/>
    <cellStyle name="Note 5 2 11" xfId="3349" xr:uid="{00000000-0005-0000-0000-00004D2A0000}"/>
    <cellStyle name="Note 5 2 11 2" xfId="10756" xr:uid="{00000000-0005-0000-0000-00004E2A0000}"/>
    <cellStyle name="Note 5 2 12" xfId="10566" xr:uid="{00000000-0005-0000-0000-00004F2A0000}"/>
    <cellStyle name="Note 5 2 13" xfId="8336" xr:uid="{00000000-0005-0000-0000-0000502A0000}"/>
    <cellStyle name="Note 5 2 14" xfId="8499" xr:uid="{00000000-0005-0000-0000-0000512A0000}"/>
    <cellStyle name="Note 5 2 2" xfId="2534" xr:uid="{00000000-0005-0000-0000-0000522A0000}"/>
    <cellStyle name="Note 5 2 2 2" xfId="3946" xr:uid="{00000000-0005-0000-0000-0000532A0000}"/>
    <cellStyle name="Note 5 2 2 3" xfId="6753" xr:uid="{00000000-0005-0000-0000-0000542A0000}"/>
    <cellStyle name="Note 5 2 2 4" xfId="3350" xr:uid="{00000000-0005-0000-0000-0000552A0000}"/>
    <cellStyle name="Note 5 2 2_Average Energy Prices" xfId="4333" xr:uid="{00000000-0005-0000-0000-0000562A0000}"/>
    <cellStyle name="Note 5 2 3" xfId="2535" xr:uid="{00000000-0005-0000-0000-0000572A0000}"/>
    <cellStyle name="Note 5 2 3 2" xfId="3948" xr:uid="{00000000-0005-0000-0000-0000582A0000}"/>
    <cellStyle name="Note 5 2 3 3" xfId="3947" xr:uid="{00000000-0005-0000-0000-0000592A0000}"/>
    <cellStyle name="Note 5 2 3_Average Energy Prices" xfId="4334" xr:uid="{00000000-0005-0000-0000-00005A2A0000}"/>
    <cellStyle name="Note 5 2 4" xfId="2536" xr:uid="{00000000-0005-0000-0000-00005B2A0000}"/>
    <cellStyle name="Note 5 2 4 2" xfId="6752" xr:uid="{00000000-0005-0000-0000-00005C2A0000}"/>
    <cellStyle name="Note 5 2 4 2 2" xfId="9326" xr:uid="{00000000-0005-0000-0000-00005D2A0000}"/>
    <cellStyle name="Note 5 2 4 2 3" xfId="11077" xr:uid="{00000000-0005-0000-0000-00005E2A0000}"/>
    <cellStyle name="Note 5 2 4 3" xfId="8000" xr:uid="{00000000-0005-0000-0000-00005F2A0000}"/>
    <cellStyle name="Note 5 2 4 4" xfId="8729" xr:uid="{00000000-0005-0000-0000-0000602A0000}"/>
    <cellStyle name="Note 5 2 4 5" xfId="8491" xr:uid="{00000000-0005-0000-0000-0000612A0000}"/>
    <cellStyle name="Note 5 2 4 6" xfId="8397" xr:uid="{00000000-0005-0000-0000-0000622A0000}"/>
    <cellStyle name="Note 5 2 5" xfId="7167" xr:uid="{00000000-0005-0000-0000-0000632A0000}"/>
    <cellStyle name="Note 5 2 5 2" xfId="9653" xr:uid="{00000000-0005-0000-0000-0000642A0000}"/>
    <cellStyle name="Note 5 2 5 3" xfId="8050" xr:uid="{00000000-0005-0000-0000-0000652A0000}"/>
    <cellStyle name="Note 5 2 5 4" xfId="8429" xr:uid="{00000000-0005-0000-0000-0000662A0000}"/>
    <cellStyle name="Note 5 2 5 5" xfId="8111" xr:uid="{00000000-0005-0000-0000-0000672A0000}"/>
    <cellStyle name="Note 5 2 6" xfId="6445" xr:uid="{00000000-0005-0000-0000-0000682A0000}"/>
    <cellStyle name="Note 5 2 6 2" xfId="9202" xr:uid="{00000000-0005-0000-0000-0000692A0000}"/>
    <cellStyle name="Note 5 2 6 3" xfId="8124" xr:uid="{00000000-0005-0000-0000-00006A2A0000}"/>
    <cellStyle name="Note 5 2 6 4" xfId="8666" xr:uid="{00000000-0005-0000-0000-00006B2A0000}"/>
    <cellStyle name="Note 5 2 6 5" xfId="9081" xr:uid="{00000000-0005-0000-0000-00006C2A0000}"/>
    <cellStyle name="Note 5 2 7" xfId="6347" xr:uid="{00000000-0005-0000-0000-00006D2A0000}"/>
    <cellStyle name="Note 5 2 7 2" xfId="9158" xr:uid="{00000000-0005-0000-0000-00006E2A0000}"/>
    <cellStyle name="Note 5 2 7 3" xfId="8191" xr:uid="{00000000-0005-0000-0000-00006F2A0000}"/>
    <cellStyle name="Note 5 2 7 4" xfId="9042" xr:uid="{00000000-0005-0000-0000-0000702A0000}"/>
    <cellStyle name="Note 5 2 7 5" xfId="8024" xr:uid="{00000000-0005-0000-0000-0000712A0000}"/>
    <cellStyle name="Note 5 2 8" xfId="6378" xr:uid="{00000000-0005-0000-0000-0000722A0000}"/>
    <cellStyle name="Note 5 2 8 2" xfId="9172" xr:uid="{00000000-0005-0000-0000-0000732A0000}"/>
    <cellStyle name="Note 5 2 8 3" xfId="9055" xr:uid="{00000000-0005-0000-0000-0000742A0000}"/>
    <cellStyle name="Note 5 2 8 4" xfId="8488" xr:uid="{00000000-0005-0000-0000-0000752A0000}"/>
    <cellStyle name="Note 5 2 8 5" xfId="8565" xr:uid="{00000000-0005-0000-0000-0000762A0000}"/>
    <cellStyle name="Note 5 2 9" xfId="6920" xr:uid="{00000000-0005-0000-0000-0000772A0000}"/>
    <cellStyle name="Note 5 2 9 2" xfId="9409" xr:uid="{00000000-0005-0000-0000-0000782A0000}"/>
    <cellStyle name="Note 5 2 9 3" xfId="8311" xr:uid="{00000000-0005-0000-0000-0000792A0000}"/>
    <cellStyle name="Note 5 2 9 4" xfId="10562" xr:uid="{00000000-0005-0000-0000-00007A2A0000}"/>
    <cellStyle name="Note 5 2 9 5" xfId="8728" xr:uid="{00000000-0005-0000-0000-00007B2A0000}"/>
    <cellStyle name="Note 5 2_NEPOOL Off Peak" xfId="5132" xr:uid="{00000000-0005-0000-0000-00007C2A0000}"/>
    <cellStyle name="Note 5 3" xfId="2537" xr:uid="{00000000-0005-0000-0000-00007D2A0000}"/>
    <cellStyle name="Note 5 3 2" xfId="3949" xr:uid="{00000000-0005-0000-0000-00007E2A0000}"/>
    <cellStyle name="Note 5 3 3" xfId="6754" xr:uid="{00000000-0005-0000-0000-00007F2A0000}"/>
    <cellStyle name="Note 5 3 4" xfId="3351" xr:uid="{00000000-0005-0000-0000-0000802A0000}"/>
    <cellStyle name="Note 5 3_Average Energy Prices" xfId="4335" xr:uid="{00000000-0005-0000-0000-0000812A0000}"/>
    <cellStyle name="Note 5 4" xfId="2538" xr:uid="{00000000-0005-0000-0000-0000822A0000}"/>
    <cellStyle name="Note 5 4 2" xfId="3951" xr:uid="{00000000-0005-0000-0000-0000832A0000}"/>
    <cellStyle name="Note 5 4 3" xfId="3950" xr:uid="{00000000-0005-0000-0000-0000842A0000}"/>
    <cellStyle name="Note 5 4_Average Energy Prices" xfId="4336" xr:uid="{00000000-0005-0000-0000-0000852A0000}"/>
    <cellStyle name="Note 5 5" xfId="2539" xr:uid="{00000000-0005-0000-0000-0000862A0000}"/>
    <cellStyle name="Note 5 5 2" xfId="6751" xr:uid="{00000000-0005-0000-0000-0000872A0000}"/>
    <cellStyle name="Note 5 5 2 2" xfId="9325" xr:uid="{00000000-0005-0000-0000-0000882A0000}"/>
    <cellStyle name="Note 5 5 2 3" xfId="11076" xr:uid="{00000000-0005-0000-0000-0000892A0000}"/>
    <cellStyle name="Note 5 5 3" xfId="9000" xr:uid="{00000000-0005-0000-0000-00008A2A0000}"/>
    <cellStyle name="Note 5 5 4" xfId="9076" xr:uid="{00000000-0005-0000-0000-00008B2A0000}"/>
    <cellStyle name="Note 5 5 5" xfId="8998" xr:uid="{00000000-0005-0000-0000-00008C2A0000}"/>
    <cellStyle name="Note 5 6" xfId="2540" xr:uid="{00000000-0005-0000-0000-00008D2A0000}"/>
    <cellStyle name="Note 5 6 2" xfId="6554" xr:uid="{00000000-0005-0000-0000-00008E2A0000}"/>
    <cellStyle name="Note 5 6 2 2" xfId="9235" xr:uid="{00000000-0005-0000-0000-00008F2A0000}"/>
    <cellStyle name="Note 5 6 2 3" xfId="11024" xr:uid="{00000000-0005-0000-0000-0000902A0000}"/>
    <cellStyle name="Note 5 6 3" xfId="8001" xr:uid="{00000000-0005-0000-0000-0000912A0000}"/>
    <cellStyle name="Note 5 6 4" xfId="8130" xr:uid="{00000000-0005-0000-0000-0000922A0000}"/>
    <cellStyle name="Note 5 6 5" xfId="9085" xr:uid="{00000000-0005-0000-0000-0000932A0000}"/>
    <cellStyle name="Note 5 6 6" xfId="8563" xr:uid="{00000000-0005-0000-0000-0000942A0000}"/>
    <cellStyle name="Note 5 7" xfId="7185" xr:uid="{00000000-0005-0000-0000-0000952A0000}"/>
    <cellStyle name="Note 5 7 2" xfId="9665" xr:uid="{00000000-0005-0000-0000-0000962A0000}"/>
    <cellStyle name="Note 5 7 3" xfId="8096" xr:uid="{00000000-0005-0000-0000-0000972A0000}"/>
    <cellStyle name="Note 5 7 4" xfId="10616" xr:uid="{00000000-0005-0000-0000-0000982A0000}"/>
    <cellStyle name="Note 5 7 5" xfId="8700" xr:uid="{00000000-0005-0000-0000-0000992A0000}"/>
    <cellStyle name="Note 5 8" xfId="3348" xr:uid="{00000000-0005-0000-0000-00009A2A0000}"/>
    <cellStyle name="Note 5 8 2" xfId="10755" xr:uid="{00000000-0005-0000-0000-00009B2A0000}"/>
    <cellStyle name="Note 5 9" xfId="8767" xr:uid="{00000000-0005-0000-0000-00009C2A0000}"/>
    <cellStyle name="Note 5_NEPOOL Off Peak" xfId="5131" xr:uid="{00000000-0005-0000-0000-00009D2A0000}"/>
    <cellStyle name="Note 6" xfId="2541" xr:uid="{00000000-0005-0000-0000-00009E2A0000}"/>
    <cellStyle name="Note 6 10" xfId="8668" xr:uid="{00000000-0005-0000-0000-00009F2A0000}"/>
    <cellStyle name="Note 6 11" xfId="10519" xr:uid="{00000000-0005-0000-0000-0000A02A0000}"/>
    <cellStyle name="Note 6 2" xfId="2542" xr:uid="{00000000-0005-0000-0000-0000A12A0000}"/>
    <cellStyle name="Note 6 2 10" xfId="7182" xr:uid="{00000000-0005-0000-0000-0000A22A0000}"/>
    <cellStyle name="Note 6 2 10 2" xfId="9662" xr:uid="{00000000-0005-0000-0000-0000A32A0000}"/>
    <cellStyle name="Note 6 2 10 3" xfId="8049" xr:uid="{00000000-0005-0000-0000-0000A42A0000}"/>
    <cellStyle name="Note 6 2 10 4" xfId="8514" xr:uid="{00000000-0005-0000-0000-0000A52A0000}"/>
    <cellStyle name="Note 6 2 10 5" xfId="8275" xr:uid="{00000000-0005-0000-0000-0000A62A0000}"/>
    <cellStyle name="Note 6 2 11" xfId="3353" xr:uid="{00000000-0005-0000-0000-0000A72A0000}"/>
    <cellStyle name="Note 6 2 11 2" xfId="10758" xr:uid="{00000000-0005-0000-0000-0000A82A0000}"/>
    <cellStyle name="Note 6 2 12" xfId="9015" xr:uid="{00000000-0005-0000-0000-0000A92A0000}"/>
    <cellStyle name="Note 6 2 13" xfId="8683" xr:uid="{00000000-0005-0000-0000-0000AA2A0000}"/>
    <cellStyle name="Note 6 2 14" xfId="8296" xr:uid="{00000000-0005-0000-0000-0000AB2A0000}"/>
    <cellStyle name="Note 6 2 2" xfId="2543" xr:uid="{00000000-0005-0000-0000-0000AC2A0000}"/>
    <cellStyle name="Note 6 2 2 2" xfId="3952" xr:uid="{00000000-0005-0000-0000-0000AD2A0000}"/>
    <cellStyle name="Note 6 2 2 3" xfId="6757" xr:uid="{00000000-0005-0000-0000-0000AE2A0000}"/>
    <cellStyle name="Note 6 2 2 4" xfId="3354" xr:uid="{00000000-0005-0000-0000-0000AF2A0000}"/>
    <cellStyle name="Note 6 2 2_Average Energy Prices" xfId="4337" xr:uid="{00000000-0005-0000-0000-0000B02A0000}"/>
    <cellStyle name="Note 6 2 3" xfId="2544" xr:uid="{00000000-0005-0000-0000-0000B12A0000}"/>
    <cellStyle name="Note 6 2 3 2" xfId="3954" xr:uid="{00000000-0005-0000-0000-0000B22A0000}"/>
    <cellStyle name="Note 6 2 3 3" xfId="3953" xr:uid="{00000000-0005-0000-0000-0000B32A0000}"/>
    <cellStyle name="Note 6 2 3_Average Energy Prices" xfId="4338" xr:uid="{00000000-0005-0000-0000-0000B42A0000}"/>
    <cellStyle name="Note 6 2 4" xfId="2545" xr:uid="{00000000-0005-0000-0000-0000B52A0000}"/>
    <cellStyle name="Note 6 2 4 2" xfId="6756" xr:uid="{00000000-0005-0000-0000-0000B62A0000}"/>
    <cellStyle name="Note 6 2 4 2 2" xfId="9328" xr:uid="{00000000-0005-0000-0000-0000B72A0000}"/>
    <cellStyle name="Note 6 2 4 2 3" xfId="11079" xr:uid="{00000000-0005-0000-0000-0000B82A0000}"/>
    <cellStyle name="Note 6 2 4 3" xfId="8002" xr:uid="{00000000-0005-0000-0000-0000B92A0000}"/>
    <cellStyle name="Note 6 2 4 4" xfId="8155" xr:uid="{00000000-0005-0000-0000-0000BA2A0000}"/>
    <cellStyle name="Note 6 2 4 5" xfId="10631" xr:uid="{00000000-0005-0000-0000-0000BB2A0000}"/>
    <cellStyle name="Note 6 2 4 6" xfId="9183" xr:uid="{00000000-0005-0000-0000-0000BC2A0000}"/>
    <cellStyle name="Note 6 2 5" xfId="6625" xr:uid="{00000000-0005-0000-0000-0000BD2A0000}"/>
    <cellStyle name="Note 6 2 5 2" xfId="9274" xr:uid="{00000000-0005-0000-0000-0000BE2A0000}"/>
    <cellStyle name="Note 6 2 5 3" xfId="8322" xr:uid="{00000000-0005-0000-0000-0000BF2A0000}"/>
    <cellStyle name="Note 6 2 5 4" xfId="8092" xr:uid="{00000000-0005-0000-0000-0000C02A0000}"/>
    <cellStyle name="Note 6 2 5 5" xfId="10671" xr:uid="{00000000-0005-0000-0000-0000C12A0000}"/>
    <cellStyle name="Note 6 2 6" xfId="6446" xr:uid="{00000000-0005-0000-0000-0000C22A0000}"/>
    <cellStyle name="Note 6 2 6 2" xfId="9203" xr:uid="{00000000-0005-0000-0000-0000C32A0000}"/>
    <cellStyle name="Note 6 2 6 3" xfId="8068" xr:uid="{00000000-0005-0000-0000-0000C42A0000}"/>
    <cellStyle name="Note 6 2 6 4" xfId="8538" xr:uid="{00000000-0005-0000-0000-0000C52A0000}"/>
    <cellStyle name="Note 6 2 6 5" xfId="8032" xr:uid="{00000000-0005-0000-0000-0000C62A0000}"/>
    <cellStyle name="Note 6 2 7" xfId="6346" xr:uid="{00000000-0005-0000-0000-0000C72A0000}"/>
    <cellStyle name="Note 6 2 7 2" xfId="9157" xr:uid="{00000000-0005-0000-0000-0000C82A0000}"/>
    <cellStyle name="Note 6 2 7 3" xfId="8574" xr:uid="{00000000-0005-0000-0000-0000C92A0000}"/>
    <cellStyle name="Note 6 2 7 4" xfId="8299" xr:uid="{00000000-0005-0000-0000-0000CA2A0000}"/>
    <cellStyle name="Note 6 2 7 5" xfId="8184" xr:uid="{00000000-0005-0000-0000-0000CB2A0000}"/>
    <cellStyle name="Note 6 2 8" xfId="6379" xr:uid="{00000000-0005-0000-0000-0000CC2A0000}"/>
    <cellStyle name="Note 6 2 8 2" xfId="9173" xr:uid="{00000000-0005-0000-0000-0000CD2A0000}"/>
    <cellStyle name="Note 6 2 8 3" xfId="9808" xr:uid="{00000000-0005-0000-0000-0000CE2A0000}"/>
    <cellStyle name="Note 6 2 8 4" xfId="8348" xr:uid="{00000000-0005-0000-0000-0000CF2A0000}"/>
    <cellStyle name="Note 6 2 8 5" xfId="8735" xr:uid="{00000000-0005-0000-0000-0000D02A0000}"/>
    <cellStyle name="Note 6 2 9" xfId="7208" xr:uid="{00000000-0005-0000-0000-0000D12A0000}"/>
    <cellStyle name="Note 6 2 9 2" xfId="9684" xr:uid="{00000000-0005-0000-0000-0000D22A0000}"/>
    <cellStyle name="Note 6 2 9 3" xfId="8698" xr:uid="{00000000-0005-0000-0000-0000D32A0000}"/>
    <cellStyle name="Note 6 2 9 4" xfId="9181" xr:uid="{00000000-0005-0000-0000-0000D42A0000}"/>
    <cellStyle name="Note 6 2 9 5" xfId="8197" xr:uid="{00000000-0005-0000-0000-0000D52A0000}"/>
    <cellStyle name="Note 6 2_NEPOOL Off Peak" xfId="5134" xr:uid="{00000000-0005-0000-0000-0000D62A0000}"/>
    <cellStyle name="Note 6 3" xfId="2546" xr:uid="{00000000-0005-0000-0000-0000D72A0000}"/>
    <cellStyle name="Note 6 3 2" xfId="3955" xr:uid="{00000000-0005-0000-0000-0000D82A0000}"/>
    <cellStyle name="Note 6 3 3" xfId="6758" xr:uid="{00000000-0005-0000-0000-0000D92A0000}"/>
    <cellStyle name="Note 6 3 4" xfId="3355" xr:uid="{00000000-0005-0000-0000-0000DA2A0000}"/>
    <cellStyle name="Note 6 3_Average Energy Prices" xfId="4339" xr:uid="{00000000-0005-0000-0000-0000DB2A0000}"/>
    <cellStyle name="Note 6 4" xfId="2547" xr:uid="{00000000-0005-0000-0000-0000DC2A0000}"/>
    <cellStyle name="Note 6 4 2" xfId="3957" xr:uid="{00000000-0005-0000-0000-0000DD2A0000}"/>
    <cellStyle name="Note 6 4 3" xfId="3956" xr:uid="{00000000-0005-0000-0000-0000DE2A0000}"/>
    <cellStyle name="Note 6 4_Average Energy Prices" xfId="4340" xr:uid="{00000000-0005-0000-0000-0000DF2A0000}"/>
    <cellStyle name="Note 6 5" xfId="2548" xr:uid="{00000000-0005-0000-0000-0000E02A0000}"/>
    <cellStyle name="Note 6 5 2" xfId="6755" xr:uid="{00000000-0005-0000-0000-0000E12A0000}"/>
    <cellStyle name="Note 6 5 2 2" xfId="9327" xr:uid="{00000000-0005-0000-0000-0000E22A0000}"/>
    <cellStyle name="Note 6 5 2 3" xfId="11078" xr:uid="{00000000-0005-0000-0000-0000E32A0000}"/>
    <cellStyle name="Note 6 5 3" xfId="8186" xr:uid="{00000000-0005-0000-0000-0000E42A0000}"/>
    <cellStyle name="Note 6 5 4" xfId="10533" xr:uid="{00000000-0005-0000-0000-0000E52A0000}"/>
    <cellStyle name="Note 6 5 5" xfId="9138" xr:uid="{00000000-0005-0000-0000-0000E62A0000}"/>
    <cellStyle name="Note 6 6" xfId="2549" xr:uid="{00000000-0005-0000-0000-0000E72A0000}"/>
    <cellStyle name="Note 6 6 2" xfId="6624" xr:uid="{00000000-0005-0000-0000-0000E82A0000}"/>
    <cellStyle name="Note 6 6 2 2" xfId="9273" xr:uid="{00000000-0005-0000-0000-0000E92A0000}"/>
    <cellStyle name="Note 6 6 2 3" xfId="11047" xr:uid="{00000000-0005-0000-0000-0000EA2A0000}"/>
    <cellStyle name="Note 6 6 3" xfId="8003" xr:uid="{00000000-0005-0000-0000-0000EB2A0000}"/>
    <cellStyle name="Note 6 6 4" xfId="8517" xr:uid="{00000000-0005-0000-0000-0000EC2A0000}"/>
    <cellStyle name="Note 6 6 5" xfId="8177" xr:uid="{00000000-0005-0000-0000-0000ED2A0000}"/>
    <cellStyle name="Note 6 6 6" xfId="8170" xr:uid="{00000000-0005-0000-0000-0000EE2A0000}"/>
    <cellStyle name="Note 6 7" xfId="7190" xr:uid="{00000000-0005-0000-0000-0000EF2A0000}"/>
    <cellStyle name="Note 6 7 2" xfId="9669" xr:uid="{00000000-0005-0000-0000-0000F02A0000}"/>
    <cellStyle name="Note 6 7 3" xfId="10603" xr:uid="{00000000-0005-0000-0000-0000F12A0000}"/>
    <cellStyle name="Note 6 7 4" xfId="8677" xr:uid="{00000000-0005-0000-0000-0000F22A0000}"/>
    <cellStyle name="Note 6 7 5" xfId="8178" xr:uid="{00000000-0005-0000-0000-0000F32A0000}"/>
    <cellStyle name="Note 6 8" xfId="3352" xr:uid="{00000000-0005-0000-0000-0000F42A0000}"/>
    <cellStyle name="Note 6 8 2" xfId="10757" xr:uid="{00000000-0005-0000-0000-0000F52A0000}"/>
    <cellStyle name="Note 6 9" xfId="9026" xr:uid="{00000000-0005-0000-0000-0000F62A0000}"/>
    <cellStyle name="Note 6_NEPOOL Off Peak" xfId="5133" xr:uid="{00000000-0005-0000-0000-0000F72A0000}"/>
    <cellStyle name="Note 7" xfId="2550" xr:uid="{00000000-0005-0000-0000-0000F82A0000}"/>
    <cellStyle name="Note 7 10" xfId="9074" xr:uid="{00000000-0005-0000-0000-0000F92A0000}"/>
    <cellStyle name="Note 7 11" xfId="10421" xr:uid="{00000000-0005-0000-0000-0000FA2A0000}"/>
    <cellStyle name="Note 7 2" xfId="2551" xr:uid="{00000000-0005-0000-0000-0000FB2A0000}"/>
    <cellStyle name="Note 7 2 10" xfId="6369" xr:uid="{00000000-0005-0000-0000-0000FC2A0000}"/>
    <cellStyle name="Note 7 2 10 2" xfId="9168" xr:uid="{00000000-0005-0000-0000-0000FD2A0000}"/>
    <cellStyle name="Note 7 2 10 3" xfId="9210" xr:uid="{00000000-0005-0000-0000-0000FE2A0000}"/>
    <cellStyle name="Note 7 2 10 4" xfId="8129" xr:uid="{00000000-0005-0000-0000-0000FF2A0000}"/>
    <cellStyle name="Note 7 2 10 5" xfId="9006" xr:uid="{00000000-0005-0000-0000-0000002B0000}"/>
    <cellStyle name="Note 7 2 11" xfId="3357" xr:uid="{00000000-0005-0000-0000-0000012B0000}"/>
    <cellStyle name="Note 7 2 11 2" xfId="10760" xr:uid="{00000000-0005-0000-0000-0000022B0000}"/>
    <cellStyle name="Note 7 2 12" xfId="8710" xr:uid="{00000000-0005-0000-0000-0000032B0000}"/>
    <cellStyle name="Note 7 2 13" xfId="8523" xr:uid="{00000000-0005-0000-0000-0000042B0000}"/>
    <cellStyle name="Note 7 2 14" xfId="10578" xr:uid="{00000000-0005-0000-0000-0000052B0000}"/>
    <cellStyle name="Note 7 2 2" xfId="2552" xr:uid="{00000000-0005-0000-0000-0000062B0000}"/>
    <cellStyle name="Note 7 2 2 2" xfId="3958" xr:uid="{00000000-0005-0000-0000-0000072B0000}"/>
    <cellStyle name="Note 7 2 2 3" xfId="6761" xr:uid="{00000000-0005-0000-0000-0000082B0000}"/>
    <cellStyle name="Note 7 2 2 4" xfId="3358" xr:uid="{00000000-0005-0000-0000-0000092B0000}"/>
    <cellStyle name="Note 7 2 2_Average Energy Prices" xfId="4341" xr:uid="{00000000-0005-0000-0000-00000A2B0000}"/>
    <cellStyle name="Note 7 2 3" xfId="2553" xr:uid="{00000000-0005-0000-0000-00000B2B0000}"/>
    <cellStyle name="Note 7 2 3 2" xfId="3960" xr:uid="{00000000-0005-0000-0000-00000C2B0000}"/>
    <cellStyle name="Note 7 2 3 3" xfId="3959" xr:uid="{00000000-0005-0000-0000-00000D2B0000}"/>
    <cellStyle name="Note 7 2 3_Average Energy Prices" xfId="4342" xr:uid="{00000000-0005-0000-0000-00000E2B0000}"/>
    <cellStyle name="Note 7 2 4" xfId="2554" xr:uid="{00000000-0005-0000-0000-00000F2B0000}"/>
    <cellStyle name="Note 7 2 4 2" xfId="6760" xr:uid="{00000000-0005-0000-0000-0000102B0000}"/>
    <cellStyle name="Note 7 2 4 2 2" xfId="9330" xr:uid="{00000000-0005-0000-0000-0000112B0000}"/>
    <cellStyle name="Note 7 2 4 2 3" xfId="11081" xr:uid="{00000000-0005-0000-0000-0000122B0000}"/>
    <cellStyle name="Note 7 2 4 3" xfId="8004" xr:uid="{00000000-0005-0000-0000-0000132B0000}"/>
    <cellStyle name="Note 7 2 4 4" xfId="9080" xr:uid="{00000000-0005-0000-0000-0000142B0000}"/>
    <cellStyle name="Note 7 2 4 5" xfId="8399" xr:uid="{00000000-0005-0000-0000-0000152B0000}"/>
    <cellStyle name="Note 7 2 4 6" xfId="8107" xr:uid="{00000000-0005-0000-0000-0000162B0000}"/>
    <cellStyle name="Note 7 2 5" xfId="6620" xr:uid="{00000000-0005-0000-0000-0000172B0000}"/>
    <cellStyle name="Note 7 2 5 2" xfId="9272" xr:uid="{00000000-0005-0000-0000-0000182B0000}"/>
    <cellStyle name="Note 7 2 5 3" xfId="8250" xr:uid="{00000000-0005-0000-0000-0000192B0000}"/>
    <cellStyle name="Note 7 2 5 4" xfId="8014" xr:uid="{00000000-0005-0000-0000-00001A2B0000}"/>
    <cellStyle name="Note 7 2 5 5" xfId="9014" xr:uid="{00000000-0005-0000-0000-00001B2B0000}"/>
    <cellStyle name="Note 7 2 6" xfId="6447" xr:uid="{00000000-0005-0000-0000-00001C2B0000}"/>
    <cellStyle name="Note 7 2 6 2" xfId="9204" xr:uid="{00000000-0005-0000-0000-00001D2B0000}"/>
    <cellStyle name="Note 7 2 6 3" xfId="9002" xr:uid="{00000000-0005-0000-0000-00001E2B0000}"/>
    <cellStyle name="Note 7 2 6 4" xfId="8189" xr:uid="{00000000-0005-0000-0000-00001F2B0000}"/>
    <cellStyle name="Note 7 2 6 5" xfId="10629" xr:uid="{00000000-0005-0000-0000-0000202B0000}"/>
    <cellStyle name="Note 7 2 7" xfId="6345" xr:uid="{00000000-0005-0000-0000-0000212B0000}"/>
    <cellStyle name="Note 7 2 7 2" xfId="9156" xr:uid="{00000000-0005-0000-0000-0000222B0000}"/>
    <cellStyle name="Note 7 2 7 3" xfId="8409" xr:uid="{00000000-0005-0000-0000-0000232B0000}"/>
    <cellStyle name="Note 7 2 7 4" xfId="10543" xr:uid="{00000000-0005-0000-0000-0000242B0000}"/>
    <cellStyle name="Note 7 2 7 5" xfId="8768" xr:uid="{00000000-0005-0000-0000-0000252B0000}"/>
    <cellStyle name="Note 7 2 8" xfId="6926" xr:uid="{00000000-0005-0000-0000-0000262B0000}"/>
    <cellStyle name="Note 7 2 8 2" xfId="9414" xr:uid="{00000000-0005-0000-0000-0000272B0000}"/>
    <cellStyle name="Note 7 2 8 3" xfId="8755" xr:uid="{00000000-0005-0000-0000-0000282B0000}"/>
    <cellStyle name="Note 7 2 8 4" xfId="10470" xr:uid="{00000000-0005-0000-0000-0000292B0000}"/>
    <cellStyle name="Note 7 2 8 5" xfId="10645" xr:uid="{00000000-0005-0000-0000-00002A2B0000}"/>
    <cellStyle name="Note 7 2 9" xfId="7196" xr:uid="{00000000-0005-0000-0000-00002B2B0000}"/>
    <cellStyle name="Note 7 2 9 2" xfId="9674" xr:uid="{00000000-0005-0000-0000-00002C2B0000}"/>
    <cellStyle name="Note 7 2 9 3" xfId="8128" xr:uid="{00000000-0005-0000-0000-00002D2B0000}"/>
    <cellStyle name="Note 7 2 9 4" xfId="8286" xr:uid="{00000000-0005-0000-0000-00002E2B0000}"/>
    <cellStyle name="Note 7 2 9 5" xfId="8716" xr:uid="{00000000-0005-0000-0000-00002F2B0000}"/>
    <cellStyle name="Note 7 2_NEPOOL Off Peak" xfId="5136" xr:uid="{00000000-0005-0000-0000-0000302B0000}"/>
    <cellStyle name="Note 7 3" xfId="2555" xr:uid="{00000000-0005-0000-0000-0000312B0000}"/>
    <cellStyle name="Note 7 3 2" xfId="3961" xr:uid="{00000000-0005-0000-0000-0000322B0000}"/>
    <cellStyle name="Note 7 3 3" xfId="6762" xr:uid="{00000000-0005-0000-0000-0000332B0000}"/>
    <cellStyle name="Note 7 3 4" xfId="3359" xr:uid="{00000000-0005-0000-0000-0000342B0000}"/>
    <cellStyle name="Note 7 3_Average Energy Prices" xfId="4343" xr:uid="{00000000-0005-0000-0000-0000352B0000}"/>
    <cellStyle name="Note 7 4" xfId="2556" xr:uid="{00000000-0005-0000-0000-0000362B0000}"/>
    <cellStyle name="Note 7 4 2" xfId="3963" xr:uid="{00000000-0005-0000-0000-0000372B0000}"/>
    <cellStyle name="Note 7 4 3" xfId="3962" xr:uid="{00000000-0005-0000-0000-0000382B0000}"/>
    <cellStyle name="Note 7 4_Average Energy Prices" xfId="4344" xr:uid="{00000000-0005-0000-0000-0000392B0000}"/>
    <cellStyle name="Note 7 5" xfId="2557" xr:uid="{00000000-0005-0000-0000-00003A2B0000}"/>
    <cellStyle name="Note 7 5 2" xfId="6759" xr:uid="{00000000-0005-0000-0000-00003B2B0000}"/>
    <cellStyle name="Note 7 5 2 2" xfId="9329" xr:uid="{00000000-0005-0000-0000-00003C2B0000}"/>
    <cellStyle name="Note 7 5 2 3" xfId="11080" xr:uid="{00000000-0005-0000-0000-00003D2B0000}"/>
    <cellStyle name="Note 7 5 3" xfId="9033" xr:uid="{00000000-0005-0000-0000-00003E2B0000}"/>
    <cellStyle name="Note 7 5 4" xfId="8564" xr:uid="{00000000-0005-0000-0000-00003F2B0000}"/>
    <cellStyle name="Note 7 5 5" xfId="10529" xr:uid="{00000000-0005-0000-0000-0000402B0000}"/>
    <cellStyle name="Note 7 6" xfId="2558" xr:uid="{00000000-0005-0000-0000-0000412B0000}"/>
    <cellStyle name="Note 7 6 2" xfId="7166" xr:uid="{00000000-0005-0000-0000-0000422B0000}"/>
    <cellStyle name="Note 7 6 2 2" xfId="9652" xr:uid="{00000000-0005-0000-0000-0000432B0000}"/>
    <cellStyle name="Note 7 6 2 3" xfId="11324" xr:uid="{00000000-0005-0000-0000-0000442B0000}"/>
    <cellStyle name="Note 7 6 3" xfId="8005" xr:uid="{00000000-0005-0000-0000-0000452B0000}"/>
    <cellStyle name="Note 7 6 4" xfId="9004" xr:uid="{00000000-0005-0000-0000-0000462B0000}"/>
    <cellStyle name="Note 7 6 5" xfId="8766" xr:uid="{00000000-0005-0000-0000-0000472B0000}"/>
    <cellStyle name="Note 7 6 6" xfId="8237" xr:uid="{00000000-0005-0000-0000-0000482B0000}"/>
    <cellStyle name="Note 7 7" xfId="7201" xr:uid="{00000000-0005-0000-0000-0000492B0000}"/>
    <cellStyle name="Note 7 7 2" xfId="9678" xr:uid="{00000000-0005-0000-0000-00004A2B0000}"/>
    <cellStyle name="Note 7 7 3" xfId="8160" xr:uid="{00000000-0005-0000-0000-00004B2B0000}"/>
    <cellStyle name="Note 7 7 4" xfId="9057" xr:uid="{00000000-0005-0000-0000-00004C2B0000}"/>
    <cellStyle name="Note 7 7 5" xfId="8603" xr:uid="{00000000-0005-0000-0000-00004D2B0000}"/>
    <cellStyle name="Note 7 8" xfId="3356" xr:uid="{00000000-0005-0000-0000-00004E2B0000}"/>
    <cellStyle name="Note 7 8 2" xfId="10759" xr:uid="{00000000-0005-0000-0000-00004F2B0000}"/>
    <cellStyle name="Note 7 9" xfId="8547" xr:uid="{00000000-0005-0000-0000-0000502B0000}"/>
    <cellStyle name="Note 7_NEPOOL Off Peak" xfId="5135" xr:uid="{00000000-0005-0000-0000-0000512B0000}"/>
    <cellStyle name="Note 8" xfId="2559" xr:uid="{00000000-0005-0000-0000-0000522B0000}"/>
    <cellStyle name="Note 8 10" xfId="8314" xr:uid="{00000000-0005-0000-0000-0000532B0000}"/>
    <cellStyle name="Note 8 11" xfId="8676" xr:uid="{00000000-0005-0000-0000-0000542B0000}"/>
    <cellStyle name="Note 8 2" xfId="2560" xr:uid="{00000000-0005-0000-0000-0000552B0000}"/>
    <cellStyle name="Note 8 2 10" xfId="6864" xr:uid="{00000000-0005-0000-0000-0000562B0000}"/>
    <cellStyle name="Note 8 2 10 2" xfId="9371" xr:uid="{00000000-0005-0000-0000-0000572B0000}"/>
    <cellStyle name="Note 8 2 10 3" xfId="8530" xr:uid="{00000000-0005-0000-0000-0000582B0000}"/>
    <cellStyle name="Note 8 2 10 4" xfId="9135" xr:uid="{00000000-0005-0000-0000-0000592B0000}"/>
    <cellStyle name="Note 8 2 10 5" xfId="8719" xr:uid="{00000000-0005-0000-0000-00005A2B0000}"/>
    <cellStyle name="Note 8 2 11" xfId="3361" xr:uid="{00000000-0005-0000-0000-00005B2B0000}"/>
    <cellStyle name="Note 8 2 11 2" xfId="10762" xr:uid="{00000000-0005-0000-0000-00005C2B0000}"/>
    <cellStyle name="Note 8 2 12" xfId="8695" xr:uid="{00000000-0005-0000-0000-00005D2B0000}"/>
    <cellStyle name="Note 8 2 13" xfId="10513" xr:uid="{00000000-0005-0000-0000-00005E2B0000}"/>
    <cellStyle name="Note 8 2 14" xfId="10483" xr:uid="{00000000-0005-0000-0000-00005F2B0000}"/>
    <cellStyle name="Note 8 2 2" xfId="2561" xr:uid="{00000000-0005-0000-0000-0000602B0000}"/>
    <cellStyle name="Note 8 2 2 2" xfId="3964" xr:uid="{00000000-0005-0000-0000-0000612B0000}"/>
    <cellStyle name="Note 8 2 2 3" xfId="6765" xr:uid="{00000000-0005-0000-0000-0000622B0000}"/>
    <cellStyle name="Note 8 2 2 4" xfId="3362" xr:uid="{00000000-0005-0000-0000-0000632B0000}"/>
    <cellStyle name="Note 8 2 2_Average Energy Prices" xfId="4345" xr:uid="{00000000-0005-0000-0000-0000642B0000}"/>
    <cellStyle name="Note 8 2 3" xfId="2562" xr:uid="{00000000-0005-0000-0000-0000652B0000}"/>
    <cellStyle name="Note 8 2 3 2" xfId="3966" xr:uid="{00000000-0005-0000-0000-0000662B0000}"/>
    <cellStyle name="Note 8 2 3 3" xfId="3965" xr:uid="{00000000-0005-0000-0000-0000672B0000}"/>
    <cellStyle name="Note 8 2 3_Average Energy Prices" xfId="4346" xr:uid="{00000000-0005-0000-0000-0000682B0000}"/>
    <cellStyle name="Note 8 2 4" xfId="2563" xr:uid="{00000000-0005-0000-0000-0000692B0000}"/>
    <cellStyle name="Note 8 2 4 2" xfId="6764" xr:uid="{00000000-0005-0000-0000-00006A2B0000}"/>
    <cellStyle name="Note 8 2 4 2 2" xfId="9332" xr:uid="{00000000-0005-0000-0000-00006B2B0000}"/>
    <cellStyle name="Note 8 2 4 2 3" xfId="11083" xr:uid="{00000000-0005-0000-0000-00006C2B0000}"/>
    <cellStyle name="Note 8 2 4 3" xfId="8006" xr:uid="{00000000-0005-0000-0000-00006D2B0000}"/>
    <cellStyle name="Note 8 2 4 4" xfId="9119" xr:uid="{00000000-0005-0000-0000-00006E2B0000}"/>
    <cellStyle name="Note 8 2 4 5" xfId="8614" xr:uid="{00000000-0005-0000-0000-00006F2B0000}"/>
    <cellStyle name="Note 8 2 4 6" xfId="8255" xr:uid="{00000000-0005-0000-0000-0000702B0000}"/>
    <cellStyle name="Note 8 2 5" xfId="6619" xr:uid="{00000000-0005-0000-0000-0000712B0000}"/>
    <cellStyle name="Note 8 2 5 2" xfId="9271" xr:uid="{00000000-0005-0000-0000-0000722B0000}"/>
    <cellStyle name="Note 8 2 5 3" xfId="10537" xr:uid="{00000000-0005-0000-0000-0000732B0000}"/>
    <cellStyle name="Note 8 2 5 4" xfId="8489" xr:uid="{00000000-0005-0000-0000-0000742B0000}"/>
    <cellStyle name="Note 8 2 5 5" xfId="9307" xr:uid="{00000000-0005-0000-0000-0000752B0000}"/>
    <cellStyle name="Note 8 2 6" xfId="6448" xr:uid="{00000000-0005-0000-0000-0000762B0000}"/>
    <cellStyle name="Note 8 2 6 2" xfId="9205" xr:uid="{00000000-0005-0000-0000-0000772B0000}"/>
    <cellStyle name="Note 8 2 6 3" xfId="8306" xr:uid="{00000000-0005-0000-0000-0000782B0000}"/>
    <cellStyle name="Note 8 2 6 4" xfId="10423" xr:uid="{00000000-0005-0000-0000-0000792B0000}"/>
    <cellStyle name="Note 8 2 6 5" xfId="10426" xr:uid="{00000000-0005-0000-0000-00007A2B0000}"/>
    <cellStyle name="Note 8 2 7" xfId="6344" xr:uid="{00000000-0005-0000-0000-00007B2B0000}"/>
    <cellStyle name="Note 8 2 7 2" xfId="9155" xr:uid="{00000000-0005-0000-0000-00007C2B0000}"/>
    <cellStyle name="Note 8 2 7 3" xfId="9029" xr:uid="{00000000-0005-0000-0000-00007D2B0000}"/>
    <cellStyle name="Note 8 2 7 4" xfId="8548" xr:uid="{00000000-0005-0000-0000-00007E2B0000}"/>
    <cellStyle name="Note 8 2 7 5" xfId="8678" xr:uid="{00000000-0005-0000-0000-00007F2B0000}"/>
    <cellStyle name="Note 8 2 8" xfId="6380" xr:uid="{00000000-0005-0000-0000-0000802B0000}"/>
    <cellStyle name="Note 8 2 8 2" xfId="9174" xr:uid="{00000000-0005-0000-0000-0000812B0000}"/>
    <cellStyle name="Note 8 2 8 3" xfId="9103" xr:uid="{00000000-0005-0000-0000-0000822B0000}"/>
    <cellStyle name="Note 8 2 8 4" xfId="8657" xr:uid="{00000000-0005-0000-0000-0000832B0000}"/>
    <cellStyle name="Note 8 2 8 5" xfId="8613" xr:uid="{00000000-0005-0000-0000-0000842B0000}"/>
    <cellStyle name="Note 8 2 9" xfId="7206" xr:uid="{00000000-0005-0000-0000-0000852B0000}"/>
    <cellStyle name="Note 8 2 9 2" xfId="9682" xr:uid="{00000000-0005-0000-0000-0000862B0000}"/>
    <cellStyle name="Note 8 2 9 3" xfId="10475" xr:uid="{00000000-0005-0000-0000-0000872B0000}"/>
    <cellStyle name="Note 8 2 9 4" xfId="8017" xr:uid="{00000000-0005-0000-0000-0000882B0000}"/>
    <cellStyle name="Note 8 2 9 5" xfId="10497" xr:uid="{00000000-0005-0000-0000-0000892B0000}"/>
    <cellStyle name="Note 8 2_NEPOOL Off Peak" xfId="5138" xr:uid="{00000000-0005-0000-0000-00008A2B0000}"/>
    <cellStyle name="Note 8 3" xfId="2564" xr:uid="{00000000-0005-0000-0000-00008B2B0000}"/>
    <cellStyle name="Note 8 3 2" xfId="3967" xr:uid="{00000000-0005-0000-0000-00008C2B0000}"/>
    <cellStyle name="Note 8 3 3" xfId="6766" xr:uid="{00000000-0005-0000-0000-00008D2B0000}"/>
    <cellStyle name="Note 8 3 4" xfId="3363" xr:uid="{00000000-0005-0000-0000-00008E2B0000}"/>
    <cellStyle name="Note 8 3_Average Energy Prices" xfId="4347" xr:uid="{00000000-0005-0000-0000-00008F2B0000}"/>
    <cellStyle name="Note 8 4" xfId="2565" xr:uid="{00000000-0005-0000-0000-0000902B0000}"/>
    <cellStyle name="Note 8 4 2" xfId="3969" xr:uid="{00000000-0005-0000-0000-0000912B0000}"/>
    <cellStyle name="Note 8 4 3" xfId="3968" xr:uid="{00000000-0005-0000-0000-0000922B0000}"/>
    <cellStyle name="Note 8 4_Average Energy Prices" xfId="4348" xr:uid="{00000000-0005-0000-0000-0000932B0000}"/>
    <cellStyle name="Note 8 5" xfId="2566" xr:uid="{00000000-0005-0000-0000-0000942B0000}"/>
    <cellStyle name="Note 8 5 2" xfId="6763" xr:uid="{00000000-0005-0000-0000-0000952B0000}"/>
    <cellStyle name="Note 8 5 2 2" xfId="9331" xr:uid="{00000000-0005-0000-0000-0000962B0000}"/>
    <cellStyle name="Note 8 5 2 3" xfId="11082" xr:uid="{00000000-0005-0000-0000-0000972B0000}"/>
    <cellStyle name="Note 8 5 3" xfId="10510" xr:uid="{00000000-0005-0000-0000-0000982B0000}"/>
    <cellStyle name="Note 8 5 4" xfId="8196" xr:uid="{00000000-0005-0000-0000-0000992B0000}"/>
    <cellStyle name="Note 8 5 5" xfId="9345" xr:uid="{00000000-0005-0000-0000-00009A2B0000}"/>
    <cellStyle name="Note 8 6" xfId="2567" xr:uid="{00000000-0005-0000-0000-00009B2B0000}"/>
    <cellStyle name="Note 8 6 2" xfId="6553" xr:uid="{00000000-0005-0000-0000-00009C2B0000}"/>
    <cellStyle name="Note 8 6 2 2" xfId="9234" xr:uid="{00000000-0005-0000-0000-00009D2B0000}"/>
    <cellStyle name="Note 8 6 2 3" xfId="11023" xr:uid="{00000000-0005-0000-0000-00009E2B0000}"/>
    <cellStyle name="Note 8 6 3" xfId="8007" xr:uid="{00000000-0005-0000-0000-00009F2B0000}"/>
    <cellStyle name="Note 8 6 4" xfId="9021" xr:uid="{00000000-0005-0000-0000-0000A02B0000}"/>
    <cellStyle name="Note 8 6 5" xfId="10613" xr:uid="{00000000-0005-0000-0000-0000A12B0000}"/>
    <cellStyle name="Note 8 6 6" xfId="10604" xr:uid="{00000000-0005-0000-0000-0000A22B0000}"/>
    <cellStyle name="Note 8 7" xfId="7189" xr:uid="{00000000-0005-0000-0000-0000A32B0000}"/>
    <cellStyle name="Note 8 7 2" xfId="9668" xr:uid="{00000000-0005-0000-0000-0000A42B0000}"/>
    <cellStyle name="Note 8 7 3" xfId="8230" xr:uid="{00000000-0005-0000-0000-0000A52B0000}"/>
    <cellStyle name="Note 8 7 4" xfId="10623" xr:uid="{00000000-0005-0000-0000-0000A62B0000}"/>
    <cellStyle name="Note 8 7 5" xfId="8374" xr:uid="{00000000-0005-0000-0000-0000A72B0000}"/>
    <cellStyle name="Note 8 8" xfId="3360" xr:uid="{00000000-0005-0000-0000-0000A82B0000}"/>
    <cellStyle name="Note 8 8 2" xfId="10761" xr:uid="{00000000-0005-0000-0000-0000A92B0000}"/>
    <cellStyle name="Note 8 9" xfId="10500" xr:uid="{00000000-0005-0000-0000-0000AA2B0000}"/>
    <cellStyle name="Note 8_NEPOOL Off Peak" xfId="5137" xr:uid="{00000000-0005-0000-0000-0000AB2B0000}"/>
    <cellStyle name="Note 9" xfId="2568" xr:uid="{00000000-0005-0000-0000-0000AC2B0000}"/>
    <cellStyle name="Note 9 10" xfId="9139" xr:uid="{00000000-0005-0000-0000-0000AD2B0000}"/>
    <cellStyle name="Note 9 11" xfId="8730" xr:uid="{00000000-0005-0000-0000-0000AE2B0000}"/>
    <cellStyle name="Note 9 2" xfId="2569" xr:uid="{00000000-0005-0000-0000-0000AF2B0000}"/>
    <cellStyle name="Note 9 2 10" xfId="7168" xr:uid="{00000000-0005-0000-0000-0000B02B0000}"/>
    <cellStyle name="Note 9 2 10 2" xfId="9654" xr:uid="{00000000-0005-0000-0000-0000B12B0000}"/>
    <cellStyle name="Note 9 2 10 3" xfId="8726" xr:uid="{00000000-0005-0000-0000-0000B22B0000}"/>
    <cellStyle name="Note 9 2 10 4" xfId="8074" xr:uid="{00000000-0005-0000-0000-0000B32B0000}"/>
    <cellStyle name="Note 9 2 10 5" xfId="9387" xr:uid="{00000000-0005-0000-0000-0000B42B0000}"/>
    <cellStyle name="Note 9 2 11" xfId="3365" xr:uid="{00000000-0005-0000-0000-0000B52B0000}"/>
    <cellStyle name="Note 9 2 11 2" xfId="10764" xr:uid="{00000000-0005-0000-0000-0000B62B0000}"/>
    <cellStyle name="Note 9 2 12" xfId="8334" xr:uid="{00000000-0005-0000-0000-0000B72B0000}"/>
    <cellStyle name="Note 9 2 13" xfId="8076" xr:uid="{00000000-0005-0000-0000-0000B82B0000}"/>
    <cellStyle name="Note 9 2 14" xfId="8803" xr:uid="{00000000-0005-0000-0000-0000B92B0000}"/>
    <cellStyle name="Note 9 2 2" xfId="2570" xr:uid="{00000000-0005-0000-0000-0000BA2B0000}"/>
    <cellStyle name="Note 9 2 2 2" xfId="3970" xr:uid="{00000000-0005-0000-0000-0000BB2B0000}"/>
    <cellStyle name="Note 9 2 2 3" xfId="6769" xr:uid="{00000000-0005-0000-0000-0000BC2B0000}"/>
    <cellStyle name="Note 9 2 2 4" xfId="3366" xr:uid="{00000000-0005-0000-0000-0000BD2B0000}"/>
    <cellStyle name="Note 9 2 2_Average Energy Prices" xfId="4349" xr:uid="{00000000-0005-0000-0000-0000BE2B0000}"/>
    <cellStyle name="Note 9 2 3" xfId="2571" xr:uid="{00000000-0005-0000-0000-0000BF2B0000}"/>
    <cellStyle name="Note 9 2 3 2" xfId="3972" xr:uid="{00000000-0005-0000-0000-0000C02B0000}"/>
    <cellStyle name="Note 9 2 3 3" xfId="3971" xr:uid="{00000000-0005-0000-0000-0000C12B0000}"/>
    <cellStyle name="Note 9 2 3_Average Energy Prices" xfId="4350" xr:uid="{00000000-0005-0000-0000-0000C22B0000}"/>
    <cellStyle name="Note 9 2 4" xfId="2572" xr:uid="{00000000-0005-0000-0000-0000C32B0000}"/>
    <cellStyle name="Note 9 2 4 2" xfId="6768" xr:uid="{00000000-0005-0000-0000-0000C42B0000}"/>
    <cellStyle name="Note 9 2 4 2 2" xfId="9334" xr:uid="{00000000-0005-0000-0000-0000C52B0000}"/>
    <cellStyle name="Note 9 2 4 2 3" xfId="11085" xr:uid="{00000000-0005-0000-0000-0000C62B0000}"/>
    <cellStyle name="Note 9 2 4 3" xfId="8008" xr:uid="{00000000-0005-0000-0000-0000C72B0000}"/>
    <cellStyle name="Note 9 2 4 4" xfId="8745" xr:uid="{00000000-0005-0000-0000-0000C82B0000}"/>
    <cellStyle name="Note 9 2 4 5" xfId="8713" xr:uid="{00000000-0005-0000-0000-0000C92B0000}"/>
    <cellStyle name="Note 9 2 4 6" xfId="8284" xr:uid="{00000000-0005-0000-0000-0000CA2B0000}"/>
    <cellStyle name="Note 9 2 5" xfId="6618" xr:uid="{00000000-0005-0000-0000-0000CB2B0000}"/>
    <cellStyle name="Note 9 2 5 2" xfId="9270" xr:uid="{00000000-0005-0000-0000-0000CC2B0000}"/>
    <cellStyle name="Note 9 2 5 3" xfId="8715" xr:uid="{00000000-0005-0000-0000-0000CD2B0000}"/>
    <cellStyle name="Note 9 2 5 4" xfId="9221" xr:uid="{00000000-0005-0000-0000-0000CE2B0000}"/>
    <cellStyle name="Note 9 2 5 5" xfId="10477" xr:uid="{00000000-0005-0000-0000-0000CF2B0000}"/>
    <cellStyle name="Note 9 2 6" xfId="6449" xr:uid="{00000000-0005-0000-0000-0000D02B0000}"/>
    <cellStyle name="Note 9 2 6 2" xfId="9206" xr:uid="{00000000-0005-0000-0000-0000D12B0000}"/>
    <cellStyle name="Note 9 2 6 3" xfId="8063" xr:uid="{00000000-0005-0000-0000-0000D22B0000}"/>
    <cellStyle name="Note 9 2 6 4" xfId="9054" xr:uid="{00000000-0005-0000-0000-0000D32B0000}"/>
    <cellStyle name="Note 9 2 6 5" xfId="8690" xr:uid="{00000000-0005-0000-0000-0000D42B0000}"/>
    <cellStyle name="Note 9 2 7" xfId="6923" xr:uid="{00000000-0005-0000-0000-0000D52B0000}"/>
    <cellStyle name="Note 9 2 7 2" xfId="9411" xr:uid="{00000000-0005-0000-0000-0000D62B0000}"/>
    <cellStyle name="Note 9 2 7 3" xfId="9171" xr:uid="{00000000-0005-0000-0000-0000D72B0000}"/>
    <cellStyle name="Note 9 2 7 4" xfId="8609" xr:uid="{00000000-0005-0000-0000-0000D82B0000}"/>
    <cellStyle name="Note 9 2 7 5" xfId="8278" xr:uid="{00000000-0005-0000-0000-0000D92B0000}"/>
    <cellStyle name="Note 9 2 8" xfId="6927" xr:uid="{00000000-0005-0000-0000-0000DA2B0000}"/>
    <cellStyle name="Note 9 2 8 2" xfId="9415" xr:uid="{00000000-0005-0000-0000-0000DB2B0000}"/>
    <cellStyle name="Note 9 2 8 3" xfId="8067" xr:uid="{00000000-0005-0000-0000-0000DC2B0000}"/>
    <cellStyle name="Note 9 2 8 4" xfId="8338" xr:uid="{00000000-0005-0000-0000-0000DD2B0000}"/>
    <cellStyle name="Note 9 2 8 5" xfId="8271" xr:uid="{00000000-0005-0000-0000-0000DE2B0000}"/>
    <cellStyle name="Note 9 2 9" xfId="7194" xr:uid="{00000000-0005-0000-0000-0000DF2B0000}"/>
    <cellStyle name="Note 9 2 9 2" xfId="9672" xr:uid="{00000000-0005-0000-0000-0000E02B0000}"/>
    <cellStyle name="Note 9 2 9 3" xfId="8375" xr:uid="{00000000-0005-0000-0000-0000E12B0000}"/>
    <cellStyle name="Note 9 2 9 4" xfId="8759" xr:uid="{00000000-0005-0000-0000-0000E22B0000}"/>
    <cellStyle name="Note 9 2 9 5" xfId="8587" xr:uid="{00000000-0005-0000-0000-0000E32B0000}"/>
    <cellStyle name="Note 9 2_NEPOOL Off Peak" xfId="5140" xr:uid="{00000000-0005-0000-0000-0000E42B0000}"/>
    <cellStyle name="Note 9 3" xfId="2573" xr:uid="{00000000-0005-0000-0000-0000E52B0000}"/>
    <cellStyle name="Note 9 3 2" xfId="3973" xr:uid="{00000000-0005-0000-0000-0000E62B0000}"/>
    <cellStyle name="Note 9 3 3" xfId="6770" xr:uid="{00000000-0005-0000-0000-0000E72B0000}"/>
    <cellStyle name="Note 9 3 4" xfId="3367" xr:uid="{00000000-0005-0000-0000-0000E82B0000}"/>
    <cellStyle name="Note 9 3_Average Energy Prices" xfId="4351" xr:uid="{00000000-0005-0000-0000-0000E92B0000}"/>
    <cellStyle name="Note 9 4" xfId="2574" xr:uid="{00000000-0005-0000-0000-0000EA2B0000}"/>
    <cellStyle name="Note 9 4 2" xfId="3975" xr:uid="{00000000-0005-0000-0000-0000EB2B0000}"/>
    <cellStyle name="Note 9 4 3" xfId="3974" xr:uid="{00000000-0005-0000-0000-0000EC2B0000}"/>
    <cellStyle name="Note 9 4_Average Energy Prices" xfId="4352" xr:uid="{00000000-0005-0000-0000-0000ED2B0000}"/>
    <cellStyle name="Note 9 5" xfId="2575" xr:uid="{00000000-0005-0000-0000-0000EE2B0000}"/>
    <cellStyle name="Note 9 5 2" xfId="6767" xr:uid="{00000000-0005-0000-0000-0000EF2B0000}"/>
    <cellStyle name="Note 9 5 2 2" xfId="9333" xr:uid="{00000000-0005-0000-0000-0000F02B0000}"/>
    <cellStyle name="Note 9 5 2 3" xfId="11084" xr:uid="{00000000-0005-0000-0000-0000F12B0000}"/>
    <cellStyle name="Note 9 5 3" xfId="10429" xr:uid="{00000000-0005-0000-0000-0000F22B0000}"/>
    <cellStyle name="Note 9 5 4" xfId="8289" xr:uid="{00000000-0005-0000-0000-0000F32B0000}"/>
    <cellStyle name="Note 9 5 5" xfId="8341" xr:uid="{00000000-0005-0000-0000-0000F42B0000}"/>
    <cellStyle name="Note 9 6" xfId="2576" xr:uid="{00000000-0005-0000-0000-0000F52B0000}"/>
    <cellStyle name="Note 9 6 2" xfId="6552" xr:uid="{00000000-0005-0000-0000-0000F62B0000}"/>
    <cellStyle name="Note 9 6 2 2" xfId="9233" xr:uid="{00000000-0005-0000-0000-0000F72B0000}"/>
    <cellStyle name="Note 9 6 2 3" xfId="11022" xr:uid="{00000000-0005-0000-0000-0000F82B0000}"/>
    <cellStyle name="Note 9 6 3" xfId="8009" xr:uid="{00000000-0005-0000-0000-0000F92B0000}"/>
    <cellStyle name="Note 9 6 4" xfId="8260" xr:uid="{00000000-0005-0000-0000-0000FA2B0000}"/>
    <cellStyle name="Note 9 6 5" xfId="8579" xr:uid="{00000000-0005-0000-0000-0000FB2B0000}"/>
    <cellStyle name="Note 9 6 6" xfId="10539" xr:uid="{00000000-0005-0000-0000-0000FC2B0000}"/>
    <cellStyle name="Note 9 7" xfId="7199" xr:uid="{00000000-0005-0000-0000-0000FD2B0000}"/>
    <cellStyle name="Note 9 7 2" xfId="9676" xr:uid="{00000000-0005-0000-0000-0000FE2B0000}"/>
    <cellStyle name="Note 9 7 3" xfId="8536" xr:uid="{00000000-0005-0000-0000-0000FF2B0000}"/>
    <cellStyle name="Note 9 7 4" xfId="8198" xr:uid="{00000000-0005-0000-0000-0000002C0000}"/>
    <cellStyle name="Note 9 7 5" xfId="8555" xr:uid="{00000000-0005-0000-0000-0000012C0000}"/>
    <cellStyle name="Note 9 8" xfId="3364" xr:uid="{00000000-0005-0000-0000-0000022C0000}"/>
    <cellStyle name="Note 9 8 2" xfId="10763" xr:uid="{00000000-0005-0000-0000-0000032C0000}"/>
    <cellStyle name="Note 9 9" xfId="8858" xr:uid="{00000000-0005-0000-0000-0000042C0000}"/>
    <cellStyle name="Note 9_NEPOOL Off Peak" xfId="5139" xr:uid="{00000000-0005-0000-0000-0000052C0000}"/>
    <cellStyle name="OffSheet" xfId="2658" xr:uid="{00000000-0005-0000-0000-0000062C0000}"/>
    <cellStyle name="OffSheet 2" xfId="5149" xr:uid="{00000000-0005-0000-0000-0000072C0000}"/>
    <cellStyle name="OffSheet 2 2" xfId="8180" xr:uid="{00000000-0005-0000-0000-0000082C0000}"/>
    <cellStyle name="OffSheet 2 3" xfId="9212" xr:uid="{00000000-0005-0000-0000-0000092C0000}"/>
    <cellStyle name="OffSheet 2 4" xfId="10625" xr:uid="{00000000-0005-0000-0000-00000A2C0000}"/>
    <cellStyle name="OperisBase" xfId="2577" xr:uid="{00000000-0005-0000-0000-00000B2C0000}"/>
    <cellStyle name="OperisMoney" xfId="2578" xr:uid="{00000000-0005-0000-0000-00000C2C0000}"/>
    <cellStyle name="OperisMoney 2" xfId="2579" xr:uid="{00000000-0005-0000-0000-00000D2C0000}"/>
    <cellStyle name="OperisMoney 2 2" xfId="6203" xr:uid="{00000000-0005-0000-0000-00000E2C0000}"/>
    <cellStyle name="OperisMoney 3" xfId="3368" xr:uid="{00000000-0005-0000-0000-00000F2C0000}"/>
    <cellStyle name="Output" xfId="2580" builtinId="21" customBuiltin="1"/>
    <cellStyle name="Output 2" xfId="2581" xr:uid="{00000000-0005-0000-0000-0000112C0000}"/>
    <cellStyle name="Output 2 10" xfId="6320" xr:uid="{00000000-0005-0000-0000-0000122C0000}"/>
    <cellStyle name="Output 2 11" xfId="2716" xr:uid="{00000000-0005-0000-0000-0000132C0000}"/>
    <cellStyle name="Output 2 2" xfId="2805" xr:uid="{00000000-0005-0000-0000-0000142C0000}"/>
    <cellStyle name="Output 2 2 2" xfId="3370" xr:uid="{00000000-0005-0000-0000-0000152C0000}"/>
    <cellStyle name="Output 2 2 2 2" xfId="9067" xr:uid="{00000000-0005-0000-0000-0000162C0000}"/>
    <cellStyle name="Output 2 2 2 3" xfId="8658" xr:uid="{00000000-0005-0000-0000-0000172C0000}"/>
    <cellStyle name="Output 2 2 2 4" xfId="8446" xr:uid="{00000000-0005-0000-0000-0000182C0000}"/>
    <cellStyle name="Output 2 2 3" xfId="8500" xr:uid="{00000000-0005-0000-0000-0000192C0000}"/>
    <cellStyle name="Output 2 2 4" xfId="9219" xr:uid="{00000000-0005-0000-0000-00001A2C0000}"/>
    <cellStyle name="Output 2 2 5" xfId="8472" xr:uid="{00000000-0005-0000-0000-00001B2C0000}"/>
    <cellStyle name="Output 2 2_Data Input" xfId="4429" xr:uid="{00000000-0005-0000-0000-00001C2C0000}"/>
    <cellStyle name="Output 2 3" xfId="3369" xr:uid="{00000000-0005-0000-0000-00001D2C0000}"/>
    <cellStyle name="Output 2 3 2" xfId="9048" xr:uid="{00000000-0005-0000-0000-00001E2C0000}"/>
    <cellStyle name="Output 2 3 3" xfId="9024" xr:uid="{00000000-0005-0000-0000-00001F2C0000}"/>
    <cellStyle name="Output 2 3 4" xfId="9133" xr:uid="{00000000-0005-0000-0000-0000202C0000}"/>
    <cellStyle name="Output 2 4" xfId="4142" xr:uid="{00000000-0005-0000-0000-0000212C0000}"/>
    <cellStyle name="Output 2 4 2" xfId="9046" xr:uid="{00000000-0005-0000-0000-0000222C0000}"/>
    <cellStyle name="Output 2 4 3" xfId="8471" xr:uid="{00000000-0005-0000-0000-0000232C0000}"/>
    <cellStyle name="Output 2 4 4" xfId="10653" xr:uid="{00000000-0005-0000-0000-0000242C0000}"/>
    <cellStyle name="Output 2 5" xfId="4039" xr:uid="{00000000-0005-0000-0000-0000252C0000}"/>
    <cellStyle name="Output 2 5 2" xfId="9184" xr:uid="{00000000-0005-0000-0000-0000262C0000}"/>
    <cellStyle name="Output 2 5 3" xfId="8243" xr:uid="{00000000-0005-0000-0000-0000272C0000}"/>
    <cellStyle name="Output 2 5 4" xfId="10669" xr:uid="{00000000-0005-0000-0000-0000282C0000}"/>
    <cellStyle name="Output 2 6" xfId="4130" xr:uid="{00000000-0005-0000-0000-0000292C0000}"/>
    <cellStyle name="Output 2 6 2" xfId="8572" xr:uid="{00000000-0005-0000-0000-00002A2C0000}"/>
    <cellStyle name="Output 2 6 3" xfId="8354" xr:uid="{00000000-0005-0000-0000-00002B2C0000}"/>
    <cellStyle name="Output 2 6 4" xfId="8115" xr:uid="{00000000-0005-0000-0000-00002C2C0000}"/>
    <cellStyle name="Output 2 7" xfId="4052" xr:uid="{00000000-0005-0000-0000-00002D2C0000}"/>
    <cellStyle name="Output 2 7 2" xfId="8088" xr:uid="{00000000-0005-0000-0000-00002E2C0000}"/>
    <cellStyle name="Output 2 7 3" xfId="8503" xr:uid="{00000000-0005-0000-0000-00002F2C0000}"/>
    <cellStyle name="Output 2 7 4" xfId="8073" xr:uid="{00000000-0005-0000-0000-0000302C0000}"/>
    <cellStyle name="Output 2 8" xfId="6500" xr:uid="{00000000-0005-0000-0000-0000312C0000}"/>
    <cellStyle name="Output 2 9" xfId="6568" xr:uid="{00000000-0005-0000-0000-0000322C0000}"/>
    <cellStyle name="Output 2_Average Energy Prices" xfId="4353" xr:uid="{00000000-0005-0000-0000-0000332C0000}"/>
    <cellStyle name="Output 3" xfId="2582" xr:uid="{00000000-0005-0000-0000-0000342C0000}"/>
    <cellStyle name="Output 3 2" xfId="3976" xr:uid="{00000000-0005-0000-0000-0000352C0000}"/>
    <cellStyle name="Output 3 2 2" xfId="8105" xr:uid="{00000000-0005-0000-0000-0000362C0000}"/>
    <cellStyle name="Output 3 2 3" xfId="8703" xr:uid="{00000000-0005-0000-0000-0000372C0000}"/>
    <cellStyle name="Output 3 2 4" xfId="8113" xr:uid="{00000000-0005-0000-0000-0000382C0000}"/>
    <cellStyle name="Output 3 3" xfId="3371" xr:uid="{00000000-0005-0000-0000-0000392C0000}"/>
    <cellStyle name="Output 3 3 2" xfId="8758" xr:uid="{00000000-0005-0000-0000-00003A2C0000}"/>
    <cellStyle name="Output 3 3 3" xfId="10472" xr:uid="{00000000-0005-0000-0000-00003B2C0000}"/>
    <cellStyle name="Output 3 3 4" xfId="8675" xr:uid="{00000000-0005-0000-0000-00003C2C0000}"/>
    <cellStyle name="Output 3 4" xfId="9354" xr:uid="{00000000-0005-0000-0000-00003D2C0000}"/>
    <cellStyle name="Output 3 5" xfId="10528" xr:uid="{00000000-0005-0000-0000-00003E2C0000}"/>
    <cellStyle name="Output 3 6" xfId="9066" xr:uid="{00000000-0005-0000-0000-00003F2C0000}"/>
    <cellStyle name="Output 3_Data Input" xfId="4430" xr:uid="{00000000-0005-0000-0000-0000402C0000}"/>
    <cellStyle name="Output 4" xfId="2583" xr:uid="{00000000-0005-0000-0000-0000412C0000}"/>
    <cellStyle name="Output 4 2" xfId="3978" xr:uid="{00000000-0005-0000-0000-0000422C0000}"/>
    <cellStyle name="Output 4 2 2" xfId="10614" xr:uid="{00000000-0005-0000-0000-0000432C0000}"/>
    <cellStyle name="Output 4 2 3" xfId="10531" xr:uid="{00000000-0005-0000-0000-0000442C0000}"/>
    <cellStyle name="Output 4 2 4" xfId="8035" xr:uid="{00000000-0005-0000-0000-0000452C0000}"/>
    <cellStyle name="Output 4 3" xfId="3979" xr:uid="{00000000-0005-0000-0000-0000462C0000}"/>
    <cellStyle name="Output 4 3 2" xfId="10517" xr:uid="{00000000-0005-0000-0000-0000472C0000}"/>
    <cellStyle name="Output 4 3 3" xfId="10651" xr:uid="{00000000-0005-0000-0000-0000482C0000}"/>
    <cellStyle name="Output 4 3 4" xfId="10674" xr:uid="{00000000-0005-0000-0000-0000492C0000}"/>
    <cellStyle name="Output 4 4" xfId="6881" xr:uid="{00000000-0005-0000-0000-00004A2C0000}"/>
    <cellStyle name="Output 4 4 2" xfId="10450" xr:uid="{00000000-0005-0000-0000-00004B2C0000}"/>
    <cellStyle name="Output 4 4 3" xfId="10527" xr:uid="{00000000-0005-0000-0000-00004C2C0000}"/>
    <cellStyle name="Output 4 4 4" xfId="8262" xr:uid="{00000000-0005-0000-0000-00004D2C0000}"/>
    <cellStyle name="Output 4 5" xfId="6450" xr:uid="{00000000-0005-0000-0000-00004E2C0000}"/>
    <cellStyle name="Output 4 6" xfId="3977" xr:uid="{00000000-0005-0000-0000-00004F2C0000}"/>
    <cellStyle name="Output 4 6 2" xfId="10774" xr:uid="{00000000-0005-0000-0000-0000502C0000}"/>
    <cellStyle name="Output 4 7" xfId="8571" xr:uid="{00000000-0005-0000-0000-0000512C0000}"/>
    <cellStyle name="Output 4 8" xfId="8600" xr:uid="{00000000-0005-0000-0000-0000522C0000}"/>
    <cellStyle name="Output 4 9" xfId="10502" xr:uid="{00000000-0005-0000-0000-0000532C0000}"/>
    <cellStyle name="Output 4_Data Input" xfId="4431" xr:uid="{00000000-0005-0000-0000-0000542C0000}"/>
    <cellStyle name="Output 5" xfId="3980" xr:uid="{00000000-0005-0000-0000-0000552C0000}"/>
    <cellStyle name="Output 5 2" xfId="3981" xr:uid="{00000000-0005-0000-0000-0000562C0000}"/>
    <cellStyle name="Output 5 2 2" xfId="8292" xr:uid="{00000000-0005-0000-0000-0000572C0000}"/>
    <cellStyle name="Output 5 2 3" xfId="8394" xr:uid="{00000000-0005-0000-0000-0000582C0000}"/>
    <cellStyle name="Output 5 2 4" xfId="8682" xr:uid="{00000000-0005-0000-0000-0000592C0000}"/>
    <cellStyle name="Output 5 3" xfId="6882" xr:uid="{00000000-0005-0000-0000-00005A2C0000}"/>
    <cellStyle name="Output 5 3 2" xfId="9338" xr:uid="{00000000-0005-0000-0000-00005B2C0000}"/>
    <cellStyle name="Output 5 3 3" xfId="10624" xr:uid="{00000000-0005-0000-0000-00005C2C0000}"/>
    <cellStyle name="Output 5 3 4" xfId="8651" xr:uid="{00000000-0005-0000-0000-00005D2C0000}"/>
    <cellStyle name="Output 5 4" xfId="6451" xr:uid="{00000000-0005-0000-0000-00005E2C0000}"/>
    <cellStyle name="Output 5 4 2" xfId="8339" xr:uid="{00000000-0005-0000-0000-00005F2C0000}"/>
    <cellStyle name="Output 5 4 3" xfId="8094" xr:uid="{00000000-0005-0000-0000-0000602C0000}"/>
    <cellStyle name="Output 5 4 4" xfId="8125" xr:uid="{00000000-0005-0000-0000-0000612C0000}"/>
    <cellStyle name="Output 5 5" xfId="8459" xr:uid="{00000000-0005-0000-0000-0000622C0000}"/>
    <cellStyle name="Output 5 6" xfId="8231" xr:uid="{00000000-0005-0000-0000-0000632C0000}"/>
    <cellStyle name="Output 5 7" xfId="10464" xr:uid="{00000000-0005-0000-0000-0000642C0000}"/>
    <cellStyle name="Output 5_Data Input" xfId="4432" xr:uid="{00000000-0005-0000-0000-0000652C0000}"/>
    <cellStyle name="Output 6" xfId="3982" xr:uid="{00000000-0005-0000-0000-0000662C0000}"/>
    <cellStyle name="Output 6 2" xfId="8760" xr:uid="{00000000-0005-0000-0000-0000672C0000}"/>
    <cellStyle name="Output 6 3" xfId="8638" xr:uid="{00000000-0005-0000-0000-0000682C0000}"/>
    <cellStyle name="Output 6 4" xfId="10498" xr:uid="{00000000-0005-0000-0000-0000692C0000}"/>
    <cellStyle name="Output 7" xfId="3983" xr:uid="{00000000-0005-0000-0000-00006A2C0000}"/>
    <cellStyle name="Output 7 2" xfId="3984" xr:uid="{00000000-0005-0000-0000-00006B2C0000}"/>
    <cellStyle name="Output 7_Average Energy Prices" xfId="4354" xr:uid="{00000000-0005-0000-0000-00006C2C0000}"/>
    <cellStyle name="Percent" xfId="2584" builtinId="5"/>
    <cellStyle name="Percent 10" xfId="2585" xr:uid="{00000000-0005-0000-0000-00006E2C0000}"/>
    <cellStyle name="Percent 10 2" xfId="2586" xr:uid="{00000000-0005-0000-0000-00006F2C0000}"/>
    <cellStyle name="Percent 10 2 2" xfId="3372" xr:uid="{00000000-0005-0000-0000-0000702C0000}"/>
    <cellStyle name="Percent 10 2_Data Input" xfId="4434" xr:uid="{00000000-0005-0000-0000-0000712C0000}"/>
    <cellStyle name="Percent 10 3" xfId="2587" xr:uid="{00000000-0005-0000-0000-0000722C0000}"/>
    <cellStyle name="Percent 10 3 2" xfId="6204" xr:uid="{00000000-0005-0000-0000-0000732C0000}"/>
    <cellStyle name="Percent 10 4" xfId="6205" xr:uid="{00000000-0005-0000-0000-0000742C0000}"/>
    <cellStyle name="Percent 10_Data Input" xfId="4433" xr:uid="{00000000-0005-0000-0000-0000752C0000}"/>
    <cellStyle name="Percent 11" xfId="2588" xr:uid="{00000000-0005-0000-0000-0000762C0000}"/>
    <cellStyle name="Percent 11 2" xfId="2589" xr:uid="{00000000-0005-0000-0000-0000772C0000}"/>
    <cellStyle name="Percent 11 2 2" xfId="3374" xr:uid="{00000000-0005-0000-0000-0000782C0000}"/>
    <cellStyle name="Percent 11 2_Data Input" xfId="4436" xr:uid="{00000000-0005-0000-0000-0000792C0000}"/>
    <cellStyle name="Percent 11 3" xfId="3373" xr:uid="{00000000-0005-0000-0000-00007A2C0000}"/>
    <cellStyle name="Percent 11_Data Input" xfId="4435" xr:uid="{00000000-0005-0000-0000-00007B2C0000}"/>
    <cellStyle name="Percent 12" xfId="2590" xr:uid="{00000000-0005-0000-0000-00007C2C0000}"/>
    <cellStyle name="Percent 13" xfId="2591" xr:uid="{00000000-0005-0000-0000-00007D2C0000}"/>
    <cellStyle name="Percent 13 2" xfId="2592" xr:uid="{00000000-0005-0000-0000-00007E2C0000}"/>
    <cellStyle name="Percent 13 2 2" xfId="3985" xr:uid="{00000000-0005-0000-0000-00007F2C0000}"/>
    <cellStyle name="Percent 13 3" xfId="2806" xr:uid="{00000000-0005-0000-0000-0000802C0000}"/>
    <cellStyle name="Percent 13_Data Input" xfId="4437" xr:uid="{00000000-0005-0000-0000-0000812C0000}"/>
    <cellStyle name="Percent 14" xfId="2593" xr:uid="{00000000-0005-0000-0000-0000822C0000}"/>
    <cellStyle name="Percent 14 2" xfId="3987" xr:uid="{00000000-0005-0000-0000-0000832C0000}"/>
    <cellStyle name="Percent 14 3" xfId="3986" xr:uid="{00000000-0005-0000-0000-0000842C0000}"/>
    <cellStyle name="Percent 14 4" xfId="2675" xr:uid="{00000000-0005-0000-0000-0000852C0000}"/>
    <cellStyle name="Percent 14 5" xfId="8010" xr:uid="{00000000-0005-0000-0000-0000862C0000}"/>
    <cellStyle name="Percent 14_Data Input" xfId="4438" xr:uid="{00000000-0005-0000-0000-0000872C0000}"/>
    <cellStyle name="Percent 15" xfId="3988" xr:uid="{00000000-0005-0000-0000-0000882C0000}"/>
    <cellStyle name="Percent 15 2" xfId="8474" xr:uid="{00000000-0005-0000-0000-0000892C0000}"/>
    <cellStyle name="Percent 16" xfId="2863" xr:uid="{00000000-0005-0000-0000-00008A2C0000}"/>
    <cellStyle name="Percent 17" xfId="4355" xr:uid="{00000000-0005-0000-0000-00008B2C0000}"/>
    <cellStyle name="Percent 18" xfId="6566" xr:uid="{00000000-0005-0000-0000-00008C2C0000}"/>
    <cellStyle name="Percent 19" xfId="6213" xr:uid="{00000000-0005-0000-0000-00008D2C0000}"/>
    <cellStyle name="Percent 19 2" xfId="7608" xr:uid="{00000000-0005-0000-0000-00008E2C0000}"/>
    <cellStyle name="Percent 19 2 2" xfId="10058" xr:uid="{00000000-0005-0000-0000-00008F2C0000}"/>
    <cellStyle name="Percent 19 2 3" xfId="11681" xr:uid="{00000000-0005-0000-0000-0000902C0000}"/>
    <cellStyle name="Percent 19 3" xfId="9132" xr:uid="{00000000-0005-0000-0000-0000912C0000}"/>
    <cellStyle name="Percent 19 4" xfId="11009" xr:uid="{00000000-0005-0000-0000-0000922C0000}"/>
    <cellStyle name="Percent 2" xfId="2594" xr:uid="{00000000-0005-0000-0000-0000932C0000}"/>
    <cellStyle name="Percent 2 10" xfId="5295" xr:uid="{00000000-0005-0000-0000-0000942C0000}"/>
    <cellStyle name="Percent 2 11" xfId="6533" xr:uid="{00000000-0005-0000-0000-0000952C0000}"/>
    <cellStyle name="Percent 2 12" xfId="2749" xr:uid="{00000000-0005-0000-0000-0000962C0000}"/>
    <cellStyle name="Percent 2 13" xfId="12072" xr:uid="{00000000-0005-0000-0000-0000972C0000}"/>
    <cellStyle name="Percent 2 2" xfId="2595" xr:uid="{00000000-0005-0000-0000-0000982C0000}"/>
    <cellStyle name="Percent 2 2 2" xfId="2596" xr:uid="{00000000-0005-0000-0000-0000992C0000}"/>
    <cellStyle name="Percent 2 2 2 2" xfId="5214" xr:uid="{00000000-0005-0000-0000-00009A2C0000}"/>
    <cellStyle name="Percent 2 2 2 2 2" xfId="5322" xr:uid="{00000000-0005-0000-0000-00009B2C0000}"/>
    <cellStyle name="Percent 2 2 2 2 2 2" xfId="7061" xr:uid="{00000000-0005-0000-0000-00009C2C0000}"/>
    <cellStyle name="Percent 2 2 2 2 2 2 2" xfId="7773" xr:uid="{00000000-0005-0000-0000-00009D2C0000}"/>
    <cellStyle name="Percent 2 2 2 2 2 2 2 2" xfId="10223" xr:uid="{00000000-0005-0000-0000-00009E2C0000}"/>
    <cellStyle name="Percent 2 2 2 2 2 2 2 3" xfId="11846" xr:uid="{00000000-0005-0000-0000-00009F2C0000}"/>
    <cellStyle name="Percent 2 2 2 2 2 2 3" xfId="9547" xr:uid="{00000000-0005-0000-0000-0000A02C0000}"/>
    <cellStyle name="Percent 2 2 2 2 2 2 4" xfId="11219" xr:uid="{00000000-0005-0000-0000-0000A12C0000}"/>
    <cellStyle name="Percent 2 2 2 2 2 3" xfId="7502" xr:uid="{00000000-0005-0000-0000-0000A22C0000}"/>
    <cellStyle name="Percent 2 2 2 2 2 3 2" xfId="9952" xr:uid="{00000000-0005-0000-0000-0000A32C0000}"/>
    <cellStyle name="Percent 2 2 2 2 2 3 3" xfId="11575" xr:uid="{00000000-0005-0000-0000-0000A42C0000}"/>
    <cellStyle name="Percent 2 2 2 2 2 4" xfId="8892" xr:uid="{00000000-0005-0000-0000-0000A52C0000}"/>
    <cellStyle name="Percent 2 2 2 2 2 5" xfId="10900" xr:uid="{00000000-0005-0000-0000-0000A62C0000}"/>
    <cellStyle name="Percent 2 2 2 2 3" xfId="5410" xr:uid="{00000000-0005-0000-0000-0000A72C0000}"/>
    <cellStyle name="Percent 2 2 2 2 3 2" xfId="7148" xr:uid="{00000000-0005-0000-0000-0000A82C0000}"/>
    <cellStyle name="Percent 2 2 2 2 3 2 2" xfId="7860" xr:uid="{00000000-0005-0000-0000-0000A92C0000}"/>
    <cellStyle name="Percent 2 2 2 2 3 2 2 2" xfId="10310" xr:uid="{00000000-0005-0000-0000-0000AA2C0000}"/>
    <cellStyle name="Percent 2 2 2 2 3 2 2 3" xfId="11933" xr:uid="{00000000-0005-0000-0000-0000AB2C0000}"/>
    <cellStyle name="Percent 2 2 2 2 3 2 3" xfId="9634" xr:uid="{00000000-0005-0000-0000-0000AC2C0000}"/>
    <cellStyle name="Percent 2 2 2 2 3 2 4" xfId="11306" xr:uid="{00000000-0005-0000-0000-0000AD2C0000}"/>
    <cellStyle name="Percent 2 2 2 2 3 3" xfId="7589" xr:uid="{00000000-0005-0000-0000-0000AE2C0000}"/>
    <cellStyle name="Percent 2 2 2 2 3 3 2" xfId="10039" xr:uid="{00000000-0005-0000-0000-0000AF2C0000}"/>
    <cellStyle name="Percent 2 2 2 2 3 3 3" xfId="11662" xr:uid="{00000000-0005-0000-0000-0000B02C0000}"/>
    <cellStyle name="Percent 2 2 2 2 3 4" xfId="8979" xr:uid="{00000000-0005-0000-0000-0000B12C0000}"/>
    <cellStyle name="Percent 2 2 2 2 3 5" xfId="10987" xr:uid="{00000000-0005-0000-0000-0000B22C0000}"/>
    <cellStyle name="Percent 2 2 2 2 4" xfId="6967" xr:uid="{00000000-0005-0000-0000-0000B32C0000}"/>
    <cellStyle name="Percent 2 2 2 2 4 2" xfId="7685" xr:uid="{00000000-0005-0000-0000-0000B42C0000}"/>
    <cellStyle name="Percent 2 2 2 2 4 2 2" xfId="10135" xr:uid="{00000000-0005-0000-0000-0000B52C0000}"/>
    <cellStyle name="Percent 2 2 2 2 4 2 3" xfId="11758" xr:uid="{00000000-0005-0000-0000-0000B62C0000}"/>
    <cellStyle name="Percent 2 2 2 2 4 3" xfId="9455" xr:uid="{00000000-0005-0000-0000-0000B72C0000}"/>
    <cellStyle name="Percent 2 2 2 2 4 4" xfId="11131" xr:uid="{00000000-0005-0000-0000-0000B82C0000}"/>
    <cellStyle name="Percent 2 2 2 2 5" xfId="6453" xr:uid="{00000000-0005-0000-0000-0000B92C0000}"/>
    <cellStyle name="Percent 2 2 2 2 6" xfId="7304" xr:uid="{00000000-0005-0000-0000-0000BA2C0000}"/>
    <cellStyle name="Percent 2 2 2 2 6 2" xfId="7949" xr:uid="{00000000-0005-0000-0000-0000BB2C0000}"/>
    <cellStyle name="Percent 2 2 2 2 6 2 2" xfId="10399" xr:uid="{00000000-0005-0000-0000-0000BC2C0000}"/>
    <cellStyle name="Percent 2 2 2 2 6 2 3" xfId="12022" xr:uid="{00000000-0005-0000-0000-0000BD2C0000}"/>
    <cellStyle name="Percent 2 2 2 2 6 3" xfId="9768" xr:uid="{00000000-0005-0000-0000-0000BE2C0000}"/>
    <cellStyle name="Percent 2 2 2 2 6 4" xfId="11397" xr:uid="{00000000-0005-0000-0000-0000BF2C0000}"/>
    <cellStyle name="Percent 2 2 2 2 7" xfId="7414" xr:uid="{00000000-0005-0000-0000-0000C02C0000}"/>
    <cellStyle name="Percent 2 2 2 2 7 2" xfId="9864" xr:uid="{00000000-0005-0000-0000-0000C12C0000}"/>
    <cellStyle name="Percent 2 2 2 2 7 3" xfId="11487" xr:uid="{00000000-0005-0000-0000-0000C22C0000}"/>
    <cellStyle name="Percent 2 2 2 2 8" xfId="8801" xr:uid="{00000000-0005-0000-0000-0000C32C0000}"/>
    <cellStyle name="Percent 2 2 2 2 9" xfId="10812" xr:uid="{00000000-0005-0000-0000-0000C42C0000}"/>
    <cellStyle name="Percent 2 2 2 3" xfId="5275" xr:uid="{00000000-0005-0000-0000-0000C52C0000}"/>
    <cellStyle name="Percent 2 2 2 3 2" xfId="7016" xr:uid="{00000000-0005-0000-0000-0000C62C0000}"/>
    <cellStyle name="Percent 2 2 2 3 2 2" xfId="7729" xr:uid="{00000000-0005-0000-0000-0000C72C0000}"/>
    <cellStyle name="Percent 2 2 2 3 2 2 2" xfId="10179" xr:uid="{00000000-0005-0000-0000-0000C82C0000}"/>
    <cellStyle name="Percent 2 2 2 3 2 2 3" xfId="11802" xr:uid="{00000000-0005-0000-0000-0000C92C0000}"/>
    <cellStyle name="Percent 2 2 2 3 2 3" xfId="9502" xr:uid="{00000000-0005-0000-0000-0000CA2C0000}"/>
    <cellStyle name="Percent 2 2 2 3 2 4" xfId="11175" xr:uid="{00000000-0005-0000-0000-0000CB2C0000}"/>
    <cellStyle name="Percent 2 2 2 3 3" xfId="7458" xr:uid="{00000000-0005-0000-0000-0000CC2C0000}"/>
    <cellStyle name="Percent 2 2 2 3 3 2" xfId="9908" xr:uid="{00000000-0005-0000-0000-0000CD2C0000}"/>
    <cellStyle name="Percent 2 2 2 3 3 3" xfId="11531" xr:uid="{00000000-0005-0000-0000-0000CE2C0000}"/>
    <cellStyle name="Percent 2 2 2 3 4" xfId="8847" xr:uid="{00000000-0005-0000-0000-0000CF2C0000}"/>
    <cellStyle name="Percent 2 2 2 3 5" xfId="10856" xr:uid="{00000000-0005-0000-0000-0000D02C0000}"/>
    <cellStyle name="Percent 2 2 2 4" xfId="5368" xr:uid="{00000000-0005-0000-0000-0000D12C0000}"/>
    <cellStyle name="Percent 2 2 2 4 2" xfId="7106" xr:uid="{00000000-0005-0000-0000-0000D22C0000}"/>
    <cellStyle name="Percent 2 2 2 4 2 2" xfId="7818" xr:uid="{00000000-0005-0000-0000-0000D32C0000}"/>
    <cellStyle name="Percent 2 2 2 4 2 2 2" xfId="10268" xr:uid="{00000000-0005-0000-0000-0000D42C0000}"/>
    <cellStyle name="Percent 2 2 2 4 2 2 3" xfId="11891" xr:uid="{00000000-0005-0000-0000-0000D52C0000}"/>
    <cellStyle name="Percent 2 2 2 4 2 3" xfId="9592" xr:uid="{00000000-0005-0000-0000-0000D62C0000}"/>
    <cellStyle name="Percent 2 2 2 4 2 4" xfId="11264" xr:uid="{00000000-0005-0000-0000-0000D72C0000}"/>
    <cellStyle name="Percent 2 2 2 4 3" xfId="7547" xr:uid="{00000000-0005-0000-0000-0000D82C0000}"/>
    <cellStyle name="Percent 2 2 2 4 3 2" xfId="9997" xr:uid="{00000000-0005-0000-0000-0000D92C0000}"/>
    <cellStyle name="Percent 2 2 2 4 3 3" xfId="11620" xr:uid="{00000000-0005-0000-0000-0000DA2C0000}"/>
    <cellStyle name="Percent 2 2 2 4 4" xfId="8937" xr:uid="{00000000-0005-0000-0000-0000DB2C0000}"/>
    <cellStyle name="Percent 2 2 2 4 5" xfId="10945" xr:uid="{00000000-0005-0000-0000-0000DC2C0000}"/>
    <cellStyle name="Percent 2 2 2 5" xfId="6771" xr:uid="{00000000-0005-0000-0000-0000DD2C0000}"/>
    <cellStyle name="Percent 2 2 2 5 2" xfId="7640" xr:uid="{00000000-0005-0000-0000-0000DE2C0000}"/>
    <cellStyle name="Percent 2 2 2 5 2 2" xfId="10090" xr:uid="{00000000-0005-0000-0000-0000DF2C0000}"/>
    <cellStyle name="Percent 2 2 2 5 2 3" xfId="11713" xr:uid="{00000000-0005-0000-0000-0000E02C0000}"/>
    <cellStyle name="Percent 2 2 2 5 3" xfId="9336" xr:uid="{00000000-0005-0000-0000-0000E12C0000}"/>
    <cellStyle name="Percent 2 2 2 5 4" xfId="11086" xr:uid="{00000000-0005-0000-0000-0000E22C0000}"/>
    <cellStyle name="Percent 2 2 2 6" xfId="6452" xr:uid="{00000000-0005-0000-0000-0000E32C0000}"/>
    <cellStyle name="Percent 2 2 2 7" xfId="7254" xr:uid="{00000000-0005-0000-0000-0000E42C0000}"/>
    <cellStyle name="Percent 2 2 2 7 2" xfId="7906" xr:uid="{00000000-0005-0000-0000-0000E52C0000}"/>
    <cellStyle name="Percent 2 2 2 7 2 2" xfId="10356" xr:uid="{00000000-0005-0000-0000-0000E62C0000}"/>
    <cellStyle name="Percent 2 2 2 7 2 3" xfId="11979" xr:uid="{00000000-0005-0000-0000-0000E72C0000}"/>
    <cellStyle name="Percent 2 2 2 7 3" xfId="9723" xr:uid="{00000000-0005-0000-0000-0000E82C0000}"/>
    <cellStyle name="Percent 2 2 2 7 4" xfId="11354" xr:uid="{00000000-0005-0000-0000-0000E92C0000}"/>
    <cellStyle name="Percent 2 2 2 8" xfId="7372" xr:uid="{00000000-0005-0000-0000-0000EA2C0000}"/>
    <cellStyle name="Percent 2 2 2 8 2" xfId="9823" xr:uid="{00000000-0005-0000-0000-0000EB2C0000}"/>
    <cellStyle name="Percent 2 2 2 8 3" xfId="11446" xr:uid="{00000000-0005-0000-0000-0000EC2C0000}"/>
    <cellStyle name="Percent 2 2 2 9" xfId="3376" xr:uid="{00000000-0005-0000-0000-0000ED2C0000}"/>
    <cellStyle name="Percent 2 2 2 9 2" xfId="8518" xr:uid="{00000000-0005-0000-0000-0000EE2C0000}"/>
    <cellStyle name="Percent 2 2 2 9 3" xfId="10765" xr:uid="{00000000-0005-0000-0000-0000EF2C0000}"/>
    <cellStyle name="Percent 2 2 3" xfId="3377" xr:uid="{00000000-0005-0000-0000-0000F02C0000}"/>
    <cellStyle name="Percent 2 2 4" xfId="2862" xr:uid="{00000000-0005-0000-0000-0000F12C0000}"/>
    <cellStyle name="Percent 2 2 4 2" xfId="5202" xr:uid="{00000000-0005-0000-0000-0000F22C0000}"/>
    <cellStyle name="Percent 2 2 4 2 2" xfId="5314" xr:uid="{00000000-0005-0000-0000-0000F32C0000}"/>
    <cellStyle name="Percent 2 2 4 2 2 2" xfId="7053" xr:uid="{00000000-0005-0000-0000-0000F42C0000}"/>
    <cellStyle name="Percent 2 2 4 2 2 2 2" xfId="7765" xr:uid="{00000000-0005-0000-0000-0000F52C0000}"/>
    <cellStyle name="Percent 2 2 4 2 2 2 2 2" xfId="10215" xr:uid="{00000000-0005-0000-0000-0000F62C0000}"/>
    <cellStyle name="Percent 2 2 4 2 2 2 2 3" xfId="11838" xr:uid="{00000000-0005-0000-0000-0000F72C0000}"/>
    <cellStyle name="Percent 2 2 4 2 2 2 3" xfId="9539" xr:uid="{00000000-0005-0000-0000-0000F82C0000}"/>
    <cellStyle name="Percent 2 2 4 2 2 2 4" xfId="11211" xr:uid="{00000000-0005-0000-0000-0000F92C0000}"/>
    <cellStyle name="Percent 2 2 4 2 2 3" xfId="7494" xr:uid="{00000000-0005-0000-0000-0000FA2C0000}"/>
    <cellStyle name="Percent 2 2 4 2 2 3 2" xfId="9944" xr:uid="{00000000-0005-0000-0000-0000FB2C0000}"/>
    <cellStyle name="Percent 2 2 4 2 2 3 3" xfId="11567" xr:uid="{00000000-0005-0000-0000-0000FC2C0000}"/>
    <cellStyle name="Percent 2 2 4 2 2 4" xfId="8884" xr:uid="{00000000-0005-0000-0000-0000FD2C0000}"/>
    <cellStyle name="Percent 2 2 4 2 2 5" xfId="10892" xr:uid="{00000000-0005-0000-0000-0000FE2C0000}"/>
    <cellStyle name="Percent 2 2 4 2 3" xfId="5402" xr:uid="{00000000-0005-0000-0000-0000FF2C0000}"/>
    <cellStyle name="Percent 2 2 4 2 3 2" xfId="7140" xr:uid="{00000000-0005-0000-0000-0000002D0000}"/>
    <cellStyle name="Percent 2 2 4 2 3 2 2" xfId="7852" xr:uid="{00000000-0005-0000-0000-0000012D0000}"/>
    <cellStyle name="Percent 2 2 4 2 3 2 2 2" xfId="10302" xr:uid="{00000000-0005-0000-0000-0000022D0000}"/>
    <cellStyle name="Percent 2 2 4 2 3 2 2 3" xfId="11925" xr:uid="{00000000-0005-0000-0000-0000032D0000}"/>
    <cellStyle name="Percent 2 2 4 2 3 2 3" xfId="9626" xr:uid="{00000000-0005-0000-0000-0000042D0000}"/>
    <cellStyle name="Percent 2 2 4 2 3 2 4" xfId="11298" xr:uid="{00000000-0005-0000-0000-0000052D0000}"/>
    <cellStyle name="Percent 2 2 4 2 3 3" xfId="7581" xr:uid="{00000000-0005-0000-0000-0000062D0000}"/>
    <cellStyle name="Percent 2 2 4 2 3 3 2" xfId="10031" xr:uid="{00000000-0005-0000-0000-0000072D0000}"/>
    <cellStyle name="Percent 2 2 4 2 3 3 3" xfId="11654" xr:uid="{00000000-0005-0000-0000-0000082D0000}"/>
    <cellStyle name="Percent 2 2 4 2 3 4" xfId="8971" xr:uid="{00000000-0005-0000-0000-0000092D0000}"/>
    <cellStyle name="Percent 2 2 4 2 3 5" xfId="10979" xr:uid="{00000000-0005-0000-0000-00000A2D0000}"/>
    <cellStyle name="Percent 2 2 4 2 4" xfId="6957" xr:uid="{00000000-0005-0000-0000-00000B2D0000}"/>
    <cellStyle name="Percent 2 2 4 2 4 2" xfId="7677" xr:uid="{00000000-0005-0000-0000-00000C2D0000}"/>
    <cellStyle name="Percent 2 2 4 2 4 2 2" xfId="10127" xr:uid="{00000000-0005-0000-0000-00000D2D0000}"/>
    <cellStyle name="Percent 2 2 4 2 4 2 3" xfId="11750" xr:uid="{00000000-0005-0000-0000-00000E2D0000}"/>
    <cellStyle name="Percent 2 2 4 2 4 3" xfId="9445" xr:uid="{00000000-0005-0000-0000-00000F2D0000}"/>
    <cellStyle name="Percent 2 2 4 2 4 4" xfId="11123" xr:uid="{00000000-0005-0000-0000-0000102D0000}"/>
    <cellStyle name="Percent 2 2 4 2 5" xfId="7296" xr:uid="{00000000-0005-0000-0000-0000112D0000}"/>
    <cellStyle name="Percent 2 2 4 2 5 2" xfId="7941" xr:uid="{00000000-0005-0000-0000-0000122D0000}"/>
    <cellStyle name="Percent 2 2 4 2 5 2 2" xfId="10391" xr:uid="{00000000-0005-0000-0000-0000132D0000}"/>
    <cellStyle name="Percent 2 2 4 2 5 2 3" xfId="12014" xr:uid="{00000000-0005-0000-0000-0000142D0000}"/>
    <cellStyle name="Percent 2 2 4 2 5 3" xfId="9760" xr:uid="{00000000-0005-0000-0000-0000152D0000}"/>
    <cellStyle name="Percent 2 2 4 2 5 4" xfId="11389" xr:uid="{00000000-0005-0000-0000-0000162D0000}"/>
    <cellStyle name="Percent 2 2 4 2 6" xfId="7406" xr:uid="{00000000-0005-0000-0000-0000172D0000}"/>
    <cellStyle name="Percent 2 2 4 2 6 2" xfId="9856" xr:uid="{00000000-0005-0000-0000-0000182D0000}"/>
    <cellStyle name="Percent 2 2 4 2 6 3" xfId="11479" xr:uid="{00000000-0005-0000-0000-0000192D0000}"/>
    <cellStyle name="Percent 2 2 4 2 7" xfId="8793" xr:uid="{00000000-0005-0000-0000-00001A2D0000}"/>
    <cellStyle name="Percent 2 2 4 2 8" xfId="10804" xr:uid="{00000000-0005-0000-0000-00001B2D0000}"/>
    <cellStyle name="Percent 2 2 4 3" xfId="5267" xr:uid="{00000000-0005-0000-0000-00001C2D0000}"/>
    <cellStyle name="Percent 2 2 4 3 2" xfId="7008" xr:uid="{00000000-0005-0000-0000-00001D2D0000}"/>
    <cellStyle name="Percent 2 2 4 3 2 2" xfId="7721" xr:uid="{00000000-0005-0000-0000-00001E2D0000}"/>
    <cellStyle name="Percent 2 2 4 3 2 2 2" xfId="10171" xr:uid="{00000000-0005-0000-0000-00001F2D0000}"/>
    <cellStyle name="Percent 2 2 4 3 2 2 3" xfId="11794" xr:uid="{00000000-0005-0000-0000-0000202D0000}"/>
    <cellStyle name="Percent 2 2 4 3 2 3" xfId="9494" xr:uid="{00000000-0005-0000-0000-0000212D0000}"/>
    <cellStyle name="Percent 2 2 4 3 2 4" xfId="11167" xr:uid="{00000000-0005-0000-0000-0000222D0000}"/>
    <cellStyle name="Percent 2 2 4 3 3" xfId="7450" xr:uid="{00000000-0005-0000-0000-0000232D0000}"/>
    <cellStyle name="Percent 2 2 4 3 3 2" xfId="9900" xr:uid="{00000000-0005-0000-0000-0000242D0000}"/>
    <cellStyle name="Percent 2 2 4 3 3 3" xfId="11523" xr:uid="{00000000-0005-0000-0000-0000252D0000}"/>
    <cellStyle name="Percent 2 2 4 3 4" xfId="8839" xr:uid="{00000000-0005-0000-0000-0000262D0000}"/>
    <cellStyle name="Percent 2 2 4 3 5" xfId="10848" xr:uid="{00000000-0005-0000-0000-0000272D0000}"/>
    <cellStyle name="Percent 2 2 4 4" xfId="5360" xr:uid="{00000000-0005-0000-0000-0000282D0000}"/>
    <cellStyle name="Percent 2 2 4 4 2" xfId="7098" xr:uid="{00000000-0005-0000-0000-0000292D0000}"/>
    <cellStyle name="Percent 2 2 4 4 2 2" xfId="7810" xr:uid="{00000000-0005-0000-0000-00002A2D0000}"/>
    <cellStyle name="Percent 2 2 4 4 2 2 2" xfId="10260" xr:uid="{00000000-0005-0000-0000-00002B2D0000}"/>
    <cellStyle name="Percent 2 2 4 4 2 2 3" xfId="11883" xr:uid="{00000000-0005-0000-0000-00002C2D0000}"/>
    <cellStyle name="Percent 2 2 4 4 2 3" xfId="9584" xr:uid="{00000000-0005-0000-0000-00002D2D0000}"/>
    <cellStyle name="Percent 2 2 4 4 2 4" xfId="11256" xr:uid="{00000000-0005-0000-0000-00002E2D0000}"/>
    <cellStyle name="Percent 2 2 4 4 3" xfId="7539" xr:uid="{00000000-0005-0000-0000-00002F2D0000}"/>
    <cellStyle name="Percent 2 2 4 4 3 2" xfId="9989" xr:uid="{00000000-0005-0000-0000-0000302D0000}"/>
    <cellStyle name="Percent 2 2 4 4 3 3" xfId="11612" xr:uid="{00000000-0005-0000-0000-0000312D0000}"/>
    <cellStyle name="Percent 2 2 4 4 4" xfId="8929" xr:uid="{00000000-0005-0000-0000-0000322D0000}"/>
    <cellStyle name="Percent 2 2 4 4 5" xfId="10937" xr:uid="{00000000-0005-0000-0000-0000332D0000}"/>
    <cellStyle name="Percent 2 2 4 5" xfId="6592" xr:uid="{00000000-0005-0000-0000-0000342D0000}"/>
    <cellStyle name="Percent 2 2 4 5 2" xfId="7631" xr:uid="{00000000-0005-0000-0000-0000352D0000}"/>
    <cellStyle name="Percent 2 2 4 5 2 2" xfId="10081" xr:uid="{00000000-0005-0000-0000-0000362D0000}"/>
    <cellStyle name="Percent 2 2 4 5 2 3" xfId="11704" xr:uid="{00000000-0005-0000-0000-0000372D0000}"/>
    <cellStyle name="Percent 2 2 4 5 3" xfId="9262" xr:uid="{00000000-0005-0000-0000-0000382D0000}"/>
    <cellStyle name="Percent 2 2 4 5 4" xfId="11043" xr:uid="{00000000-0005-0000-0000-0000392D0000}"/>
    <cellStyle name="Percent 2 2 4 6" xfId="7241" xr:uid="{00000000-0005-0000-0000-00003A2D0000}"/>
    <cellStyle name="Percent 2 2 4 6 2" xfId="7898" xr:uid="{00000000-0005-0000-0000-00003B2D0000}"/>
    <cellStyle name="Percent 2 2 4 6 2 2" xfId="10348" xr:uid="{00000000-0005-0000-0000-00003C2D0000}"/>
    <cellStyle name="Percent 2 2 4 6 2 3" xfId="11971" xr:uid="{00000000-0005-0000-0000-00003D2D0000}"/>
    <cellStyle name="Percent 2 2 4 6 3" xfId="9710" xr:uid="{00000000-0005-0000-0000-00003E2D0000}"/>
    <cellStyle name="Percent 2 2 4 6 4" xfId="11346" xr:uid="{00000000-0005-0000-0000-00003F2D0000}"/>
    <cellStyle name="Percent 2 2 4 7" xfId="7361" xr:uid="{00000000-0005-0000-0000-0000402D0000}"/>
    <cellStyle name="Percent 2 2 4 7 2" xfId="9812" xr:uid="{00000000-0005-0000-0000-0000412D0000}"/>
    <cellStyle name="Percent 2 2 4 7 3" xfId="11438" xr:uid="{00000000-0005-0000-0000-0000422D0000}"/>
    <cellStyle name="Percent 2 2 4 8" xfId="8434" xr:uid="{00000000-0005-0000-0000-0000432D0000}"/>
    <cellStyle name="Percent 2 2 4 9" xfId="10719" xr:uid="{00000000-0005-0000-0000-0000442D0000}"/>
    <cellStyle name="Percent 2 2_Data Input" xfId="4440" xr:uid="{00000000-0005-0000-0000-0000452D0000}"/>
    <cellStyle name="Percent 2 3" xfId="2597" xr:uid="{00000000-0005-0000-0000-0000462D0000}"/>
    <cellStyle name="Percent 2 3 2" xfId="3379" xr:uid="{00000000-0005-0000-0000-0000472D0000}"/>
    <cellStyle name="Percent 2 3 3" xfId="5215" xr:uid="{00000000-0005-0000-0000-0000482D0000}"/>
    <cellStyle name="Percent 2 3 3 2" xfId="5323" xr:uid="{00000000-0005-0000-0000-0000492D0000}"/>
    <cellStyle name="Percent 2 3 3 2 2" xfId="7062" xr:uid="{00000000-0005-0000-0000-00004A2D0000}"/>
    <cellStyle name="Percent 2 3 3 2 2 2" xfId="7774" xr:uid="{00000000-0005-0000-0000-00004B2D0000}"/>
    <cellStyle name="Percent 2 3 3 2 2 2 2" xfId="10224" xr:uid="{00000000-0005-0000-0000-00004C2D0000}"/>
    <cellStyle name="Percent 2 3 3 2 2 2 3" xfId="11847" xr:uid="{00000000-0005-0000-0000-00004D2D0000}"/>
    <cellStyle name="Percent 2 3 3 2 2 3" xfId="9548" xr:uid="{00000000-0005-0000-0000-00004E2D0000}"/>
    <cellStyle name="Percent 2 3 3 2 2 4" xfId="11220" xr:uid="{00000000-0005-0000-0000-00004F2D0000}"/>
    <cellStyle name="Percent 2 3 3 2 3" xfId="7503" xr:uid="{00000000-0005-0000-0000-0000502D0000}"/>
    <cellStyle name="Percent 2 3 3 2 3 2" xfId="9953" xr:uid="{00000000-0005-0000-0000-0000512D0000}"/>
    <cellStyle name="Percent 2 3 3 2 3 3" xfId="11576" xr:uid="{00000000-0005-0000-0000-0000522D0000}"/>
    <cellStyle name="Percent 2 3 3 2 4" xfId="8893" xr:uid="{00000000-0005-0000-0000-0000532D0000}"/>
    <cellStyle name="Percent 2 3 3 2 5" xfId="10901" xr:uid="{00000000-0005-0000-0000-0000542D0000}"/>
    <cellStyle name="Percent 2 3 3 3" xfId="5411" xr:uid="{00000000-0005-0000-0000-0000552D0000}"/>
    <cellStyle name="Percent 2 3 3 3 2" xfId="7149" xr:uid="{00000000-0005-0000-0000-0000562D0000}"/>
    <cellStyle name="Percent 2 3 3 3 2 2" xfId="7861" xr:uid="{00000000-0005-0000-0000-0000572D0000}"/>
    <cellStyle name="Percent 2 3 3 3 2 2 2" xfId="10311" xr:uid="{00000000-0005-0000-0000-0000582D0000}"/>
    <cellStyle name="Percent 2 3 3 3 2 2 3" xfId="11934" xr:uid="{00000000-0005-0000-0000-0000592D0000}"/>
    <cellStyle name="Percent 2 3 3 3 2 3" xfId="9635" xr:uid="{00000000-0005-0000-0000-00005A2D0000}"/>
    <cellStyle name="Percent 2 3 3 3 2 4" xfId="11307" xr:uid="{00000000-0005-0000-0000-00005B2D0000}"/>
    <cellStyle name="Percent 2 3 3 3 3" xfId="7590" xr:uid="{00000000-0005-0000-0000-00005C2D0000}"/>
    <cellStyle name="Percent 2 3 3 3 3 2" xfId="10040" xr:uid="{00000000-0005-0000-0000-00005D2D0000}"/>
    <cellStyle name="Percent 2 3 3 3 3 3" xfId="11663" xr:uid="{00000000-0005-0000-0000-00005E2D0000}"/>
    <cellStyle name="Percent 2 3 3 3 4" xfId="8980" xr:uid="{00000000-0005-0000-0000-00005F2D0000}"/>
    <cellStyle name="Percent 2 3 3 3 5" xfId="10988" xr:uid="{00000000-0005-0000-0000-0000602D0000}"/>
    <cellStyle name="Percent 2 3 3 4" xfId="6968" xr:uid="{00000000-0005-0000-0000-0000612D0000}"/>
    <cellStyle name="Percent 2 3 3 4 2" xfId="7686" xr:uid="{00000000-0005-0000-0000-0000622D0000}"/>
    <cellStyle name="Percent 2 3 3 4 2 2" xfId="10136" xr:uid="{00000000-0005-0000-0000-0000632D0000}"/>
    <cellStyle name="Percent 2 3 3 4 2 3" xfId="11759" xr:uid="{00000000-0005-0000-0000-0000642D0000}"/>
    <cellStyle name="Percent 2 3 3 4 3" xfId="9456" xr:uid="{00000000-0005-0000-0000-0000652D0000}"/>
    <cellStyle name="Percent 2 3 3 4 4" xfId="11132" xr:uid="{00000000-0005-0000-0000-0000662D0000}"/>
    <cellStyle name="Percent 2 3 3 5" xfId="7305" xr:uid="{00000000-0005-0000-0000-0000672D0000}"/>
    <cellStyle name="Percent 2 3 3 5 2" xfId="7950" xr:uid="{00000000-0005-0000-0000-0000682D0000}"/>
    <cellStyle name="Percent 2 3 3 5 2 2" xfId="10400" xr:uid="{00000000-0005-0000-0000-0000692D0000}"/>
    <cellStyle name="Percent 2 3 3 5 2 3" xfId="12023" xr:uid="{00000000-0005-0000-0000-00006A2D0000}"/>
    <cellStyle name="Percent 2 3 3 5 3" xfId="9769" xr:uid="{00000000-0005-0000-0000-00006B2D0000}"/>
    <cellStyle name="Percent 2 3 3 5 4" xfId="11398" xr:uid="{00000000-0005-0000-0000-00006C2D0000}"/>
    <cellStyle name="Percent 2 3 3 6" xfId="7415" xr:uid="{00000000-0005-0000-0000-00006D2D0000}"/>
    <cellStyle name="Percent 2 3 3 6 2" xfId="9865" xr:uid="{00000000-0005-0000-0000-00006E2D0000}"/>
    <cellStyle name="Percent 2 3 3 6 3" xfId="11488" xr:uid="{00000000-0005-0000-0000-00006F2D0000}"/>
    <cellStyle name="Percent 2 3 3 7" xfId="8802" xr:uid="{00000000-0005-0000-0000-0000702D0000}"/>
    <cellStyle name="Percent 2 3 3 8" xfId="10813" xr:uid="{00000000-0005-0000-0000-0000712D0000}"/>
    <cellStyle name="Percent 2 3 4" xfId="5276" xr:uid="{00000000-0005-0000-0000-0000722D0000}"/>
    <cellStyle name="Percent 2 3 4 2" xfId="7017" xr:uid="{00000000-0005-0000-0000-0000732D0000}"/>
    <cellStyle name="Percent 2 3 4 2 2" xfId="7730" xr:uid="{00000000-0005-0000-0000-0000742D0000}"/>
    <cellStyle name="Percent 2 3 4 2 2 2" xfId="10180" xr:uid="{00000000-0005-0000-0000-0000752D0000}"/>
    <cellStyle name="Percent 2 3 4 2 2 3" xfId="11803" xr:uid="{00000000-0005-0000-0000-0000762D0000}"/>
    <cellStyle name="Percent 2 3 4 2 3" xfId="9503" xr:uid="{00000000-0005-0000-0000-0000772D0000}"/>
    <cellStyle name="Percent 2 3 4 2 4" xfId="11176" xr:uid="{00000000-0005-0000-0000-0000782D0000}"/>
    <cellStyle name="Percent 2 3 4 3" xfId="7459" xr:uid="{00000000-0005-0000-0000-0000792D0000}"/>
    <cellStyle name="Percent 2 3 4 3 2" xfId="9909" xr:uid="{00000000-0005-0000-0000-00007A2D0000}"/>
    <cellStyle name="Percent 2 3 4 3 3" xfId="11532" xr:uid="{00000000-0005-0000-0000-00007B2D0000}"/>
    <cellStyle name="Percent 2 3 4 4" xfId="8848" xr:uid="{00000000-0005-0000-0000-00007C2D0000}"/>
    <cellStyle name="Percent 2 3 4 5" xfId="10857" xr:uid="{00000000-0005-0000-0000-00007D2D0000}"/>
    <cellStyle name="Percent 2 3 5" xfId="5369" xr:uid="{00000000-0005-0000-0000-00007E2D0000}"/>
    <cellStyle name="Percent 2 3 5 2" xfId="7107" xr:uid="{00000000-0005-0000-0000-00007F2D0000}"/>
    <cellStyle name="Percent 2 3 5 2 2" xfId="7819" xr:uid="{00000000-0005-0000-0000-0000802D0000}"/>
    <cellStyle name="Percent 2 3 5 2 2 2" xfId="10269" xr:uid="{00000000-0005-0000-0000-0000812D0000}"/>
    <cellStyle name="Percent 2 3 5 2 2 3" xfId="11892" xr:uid="{00000000-0005-0000-0000-0000822D0000}"/>
    <cellStyle name="Percent 2 3 5 2 3" xfId="9593" xr:uid="{00000000-0005-0000-0000-0000832D0000}"/>
    <cellStyle name="Percent 2 3 5 2 4" xfId="11265" xr:uid="{00000000-0005-0000-0000-0000842D0000}"/>
    <cellStyle name="Percent 2 3 5 3" xfId="7548" xr:uid="{00000000-0005-0000-0000-0000852D0000}"/>
    <cellStyle name="Percent 2 3 5 3 2" xfId="9998" xr:uid="{00000000-0005-0000-0000-0000862D0000}"/>
    <cellStyle name="Percent 2 3 5 3 3" xfId="11621" xr:uid="{00000000-0005-0000-0000-0000872D0000}"/>
    <cellStyle name="Percent 2 3 5 4" xfId="8938" xr:uid="{00000000-0005-0000-0000-0000882D0000}"/>
    <cellStyle name="Percent 2 3 5 5" xfId="10946" xr:uid="{00000000-0005-0000-0000-0000892D0000}"/>
    <cellStyle name="Percent 2 3 6" xfId="6772" xr:uid="{00000000-0005-0000-0000-00008A2D0000}"/>
    <cellStyle name="Percent 2 3 6 2" xfId="7641" xr:uid="{00000000-0005-0000-0000-00008B2D0000}"/>
    <cellStyle name="Percent 2 3 6 2 2" xfId="10091" xr:uid="{00000000-0005-0000-0000-00008C2D0000}"/>
    <cellStyle name="Percent 2 3 6 2 3" xfId="11714" xr:uid="{00000000-0005-0000-0000-00008D2D0000}"/>
    <cellStyle name="Percent 2 3 6 3" xfId="9337" xr:uid="{00000000-0005-0000-0000-00008E2D0000}"/>
    <cellStyle name="Percent 2 3 6 4" xfId="11087" xr:uid="{00000000-0005-0000-0000-00008F2D0000}"/>
    <cellStyle name="Percent 2 3 7" xfId="7255" xr:uid="{00000000-0005-0000-0000-0000902D0000}"/>
    <cellStyle name="Percent 2 3 7 2" xfId="7907" xr:uid="{00000000-0005-0000-0000-0000912D0000}"/>
    <cellStyle name="Percent 2 3 7 2 2" xfId="10357" xr:uid="{00000000-0005-0000-0000-0000922D0000}"/>
    <cellStyle name="Percent 2 3 7 2 3" xfId="11980" xr:uid="{00000000-0005-0000-0000-0000932D0000}"/>
    <cellStyle name="Percent 2 3 7 3" xfId="9724" xr:uid="{00000000-0005-0000-0000-0000942D0000}"/>
    <cellStyle name="Percent 2 3 7 4" xfId="11355" xr:uid="{00000000-0005-0000-0000-0000952D0000}"/>
    <cellStyle name="Percent 2 3 8" xfId="7373" xr:uid="{00000000-0005-0000-0000-0000962D0000}"/>
    <cellStyle name="Percent 2 3 8 2" xfId="9824" xr:uid="{00000000-0005-0000-0000-0000972D0000}"/>
    <cellStyle name="Percent 2 3 8 3" xfId="11447" xr:uid="{00000000-0005-0000-0000-0000982D0000}"/>
    <cellStyle name="Percent 2 3 9" xfId="3378" xr:uid="{00000000-0005-0000-0000-0000992D0000}"/>
    <cellStyle name="Percent 2 3 9 2" xfId="8519" xr:uid="{00000000-0005-0000-0000-00009A2D0000}"/>
    <cellStyle name="Percent 2 3 9 3" xfId="10766" xr:uid="{00000000-0005-0000-0000-00009B2D0000}"/>
    <cellStyle name="Percent 2 3_Data Input" xfId="4441" xr:uid="{00000000-0005-0000-0000-00009C2D0000}"/>
    <cellStyle name="Percent 2 4" xfId="2598" xr:uid="{00000000-0005-0000-0000-00009D2D0000}"/>
    <cellStyle name="Percent 2 4 2" xfId="3989" xr:uid="{00000000-0005-0000-0000-00009E2D0000}"/>
    <cellStyle name="Percent 2 4 3" xfId="3380" xr:uid="{00000000-0005-0000-0000-00009F2D0000}"/>
    <cellStyle name="Percent 2 4_Data Input" xfId="4442" xr:uid="{00000000-0005-0000-0000-0000A02D0000}"/>
    <cellStyle name="Percent 2 5" xfId="2599" xr:uid="{00000000-0005-0000-0000-0000A12D0000}"/>
    <cellStyle name="Percent 2 5 2" xfId="6773" xr:uid="{00000000-0005-0000-0000-0000A22D0000}"/>
    <cellStyle name="Percent 2 5 3" xfId="6454" xr:uid="{00000000-0005-0000-0000-0000A32D0000}"/>
    <cellStyle name="Percent 2 5 4" xfId="3381" xr:uid="{00000000-0005-0000-0000-0000A42D0000}"/>
    <cellStyle name="Percent 2 5 5" xfId="8011" xr:uid="{00000000-0005-0000-0000-0000A52D0000}"/>
    <cellStyle name="Percent 2 6" xfId="2861" xr:uid="{00000000-0005-0000-0000-0000A62D0000}"/>
    <cellStyle name="Percent 2 6 2" xfId="5201" xr:uid="{00000000-0005-0000-0000-0000A72D0000}"/>
    <cellStyle name="Percent 2 6 2 2" xfId="5313" xr:uid="{00000000-0005-0000-0000-0000A82D0000}"/>
    <cellStyle name="Percent 2 6 2 2 2" xfId="7052" xr:uid="{00000000-0005-0000-0000-0000A92D0000}"/>
    <cellStyle name="Percent 2 6 2 2 2 2" xfId="7764" xr:uid="{00000000-0005-0000-0000-0000AA2D0000}"/>
    <cellStyle name="Percent 2 6 2 2 2 2 2" xfId="10214" xr:uid="{00000000-0005-0000-0000-0000AB2D0000}"/>
    <cellStyle name="Percent 2 6 2 2 2 2 3" xfId="11837" xr:uid="{00000000-0005-0000-0000-0000AC2D0000}"/>
    <cellStyle name="Percent 2 6 2 2 2 3" xfId="9538" xr:uid="{00000000-0005-0000-0000-0000AD2D0000}"/>
    <cellStyle name="Percent 2 6 2 2 2 4" xfId="11210" xr:uid="{00000000-0005-0000-0000-0000AE2D0000}"/>
    <cellStyle name="Percent 2 6 2 2 3" xfId="7493" xr:uid="{00000000-0005-0000-0000-0000AF2D0000}"/>
    <cellStyle name="Percent 2 6 2 2 3 2" xfId="9943" xr:uid="{00000000-0005-0000-0000-0000B02D0000}"/>
    <cellStyle name="Percent 2 6 2 2 3 3" xfId="11566" xr:uid="{00000000-0005-0000-0000-0000B12D0000}"/>
    <cellStyle name="Percent 2 6 2 2 4" xfId="8883" xr:uid="{00000000-0005-0000-0000-0000B22D0000}"/>
    <cellStyle name="Percent 2 6 2 2 5" xfId="10891" xr:uid="{00000000-0005-0000-0000-0000B32D0000}"/>
    <cellStyle name="Percent 2 6 2 3" xfId="5401" xr:uid="{00000000-0005-0000-0000-0000B42D0000}"/>
    <cellStyle name="Percent 2 6 2 3 2" xfId="7139" xr:uid="{00000000-0005-0000-0000-0000B52D0000}"/>
    <cellStyle name="Percent 2 6 2 3 2 2" xfId="7851" xr:uid="{00000000-0005-0000-0000-0000B62D0000}"/>
    <cellStyle name="Percent 2 6 2 3 2 2 2" xfId="10301" xr:uid="{00000000-0005-0000-0000-0000B72D0000}"/>
    <cellStyle name="Percent 2 6 2 3 2 2 3" xfId="11924" xr:uid="{00000000-0005-0000-0000-0000B82D0000}"/>
    <cellStyle name="Percent 2 6 2 3 2 3" xfId="9625" xr:uid="{00000000-0005-0000-0000-0000B92D0000}"/>
    <cellStyle name="Percent 2 6 2 3 2 4" xfId="11297" xr:uid="{00000000-0005-0000-0000-0000BA2D0000}"/>
    <cellStyle name="Percent 2 6 2 3 3" xfId="7580" xr:uid="{00000000-0005-0000-0000-0000BB2D0000}"/>
    <cellStyle name="Percent 2 6 2 3 3 2" xfId="10030" xr:uid="{00000000-0005-0000-0000-0000BC2D0000}"/>
    <cellStyle name="Percent 2 6 2 3 3 3" xfId="11653" xr:uid="{00000000-0005-0000-0000-0000BD2D0000}"/>
    <cellStyle name="Percent 2 6 2 3 4" xfId="8970" xr:uid="{00000000-0005-0000-0000-0000BE2D0000}"/>
    <cellStyle name="Percent 2 6 2 3 5" xfId="10978" xr:uid="{00000000-0005-0000-0000-0000BF2D0000}"/>
    <cellStyle name="Percent 2 6 2 4" xfId="6956" xr:uid="{00000000-0005-0000-0000-0000C02D0000}"/>
    <cellStyle name="Percent 2 6 2 4 2" xfId="7676" xr:uid="{00000000-0005-0000-0000-0000C12D0000}"/>
    <cellStyle name="Percent 2 6 2 4 2 2" xfId="10126" xr:uid="{00000000-0005-0000-0000-0000C22D0000}"/>
    <cellStyle name="Percent 2 6 2 4 2 3" xfId="11749" xr:uid="{00000000-0005-0000-0000-0000C32D0000}"/>
    <cellStyle name="Percent 2 6 2 4 3" xfId="9444" xr:uid="{00000000-0005-0000-0000-0000C42D0000}"/>
    <cellStyle name="Percent 2 6 2 4 4" xfId="11122" xr:uid="{00000000-0005-0000-0000-0000C52D0000}"/>
    <cellStyle name="Percent 2 6 2 5" xfId="7295" xr:uid="{00000000-0005-0000-0000-0000C62D0000}"/>
    <cellStyle name="Percent 2 6 2 5 2" xfId="7940" xr:uid="{00000000-0005-0000-0000-0000C72D0000}"/>
    <cellStyle name="Percent 2 6 2 5 2 2" xfId="10390" xr:uid="{00000000-0005-0000-0000-0000C82D0000}"/>
    <cellStyle name="Percent 2 6 2 5 2 3" xfId="12013" xr:uid="{00000000-0005-0000-0000-0000C92D0000}"/>
    <cellStyle name="Percent 2 6 2 5 3" xfId="9759" xr:uid="{00000000-0005-0000-0000-0000CA2D0000}"/>
    <cellStyle name="Percent 2 6 2 5 4" xfId="11388" xr:uid="{00000000-0005-0000-0000-0000CB2D0000}"/>
    <cellStyle name="Percent 2 6 2 6" xfId="7405" xr:uid="{00000000-0005-0000-0000-0000CC2D0000}"/>
    <cellStyle name="Percent 2 6 2 6 2" xfId="9855" xr:uid="{00000000-0005-0000-0000-0000CD2D0000}"/>
    <cellStyle name="Percent 2 6 2 6 3" xfId="11478" xr:uid="{00000000-0005-0000-0000-0000CE2D0000}"/>
    <cellStyle name="Percent 2 6 2 7" xfId="8792" xr:uid="{00000000-0005-0000-0000-0000CF2D0000}"/>
    <cellStyle name="Percent 2 6 2 8" xfId="10803" xr:uid="{00000000-0005-0000-0000-0000D02D0000}"/>
    <cellStyle name="Percent 2 6 3" xfId="5266" xr:uid="{00000000-0005-0000-0000-0000D12D0000}"/>
    <cellStyle name="Percent 2 6 3 2" xfId="7007" xr:uid="{00000000-0005-0000-0000-0000D22D0000}"/>
    <cellStyle name="Percent 2 6 3 2 2" xfId="7720" xr:uid="{00000000-0005-0000-0000-0000D32D0000}"/>
    <cellStyle name="Percent 2 6 3 2 2 2" xfId="10170" xr:uid="{00000000-0005-0000-0000-0000D42D0000}"/>
    <cellStyle name="Percent 2 6 3 2 2 3" xfId="11793" xr:uid="{00000000-0005-0000-0000-0000D52D0000}"/>
    <cellStyle name="Percent 2 6 3 2 3" xfId="9493" xr:uid="{00000000-0005-0000-0000-0000D62D0000}"/>
    <cellStyle name="Percent 2 6 3 2 4" xfId="11166" xr:uid="{00000000-0005-0000-0000-0000D72D0000}"/>
    <cellStyle name="Percent 2 6 3 3" xfId="7449" xr:uid="{00000000-0005-0000-0000-0000D82D0000}"/>
    <cellStyle name="Percent 2 6 3 3 2" xfId="9899" xr:uid="{00000000-0005-0000-0000-0000D92D0000}"/>
    <cellStyle name="Percent 2 6 3 3 3" xfId="11522" xr:uid="{00000000-0005-0000-0000-0000DA2D0000}"/>
    <cellStyle name="Percent 2 6 3 4" xfId="8838" xr:uid="{00000000-0005-0000-0000-0000DB2D0000}"/>
    <cellStyle name="Percent 2 6 3 5" xfId="10847" xr:uid="{00000000-0005-0000-0000-0000DC2D0000}"/>
    <cellStyle name="Percent 2 6 4" xfId="5359" xr:uid="{00000000-0005-0000-0000-0000DD2D0000}"/>
    <cellStyle name="Percent 2 6 4 2" xfId="7097" xr:uid="{00000000-0005-0000-0000-0000DE2D0000}"/>
    <cellStyle name="Percent 2 6 4 2 2" xfId="7809" xr:uid="{00000000-0005-0000-0000-0000DF2D0000}"/>
    <cellStyle name="Percent 2 6 4 2 2 2" xfId="10259" xr:uid="{00000000-0005-0000-0000-0000E02D0000}"/>
    <cellStyle name="Percent 2 6 4 2 2 3" xfId="11882" xr:uid="{00000000-0005-0000-0000-0000E12D0000}"/>
    <cellStyle name="Percent 2 6 4 2 3" xfId="9583" xr:uid="{00000000-0005-0000-0000-0000E22D0000}"/>
    <cellStyle name="Percent 2 6 4 2 4" xfId="11255" xr:uid="{00000000-0005-0000-0000-0000E32D0000}"/>
    <cellStyle name="Percent 2 6 4 3" xfId="7538" xr:uid="{00000000-0005-0000-0000-0000E42D0000}"/>
    <cellStyle name="Percent 2 6 4 3 2" xfId="9988" xr:uid="{00000000-0005-0000-0000-0000E52D0000}"/>
    <cellStyle name="Percent 2 6 4 3 3" xfId="11611" xr:uid="{00000000-0005-0000-0000-0000E62D0000}"/>
    <cellStyle name="Percent 2 6 4 4" xfId="8928" xr:uid="{00000000-0005-0000-0000-0000E72D0000}"/>
    <cellStyle name="Percent 2 6 4 5" xfId="10936" xr:uid="{00000000-0005-0000-0000-0000E82D0000}"/>
    <cellStyle name="Percent 2 6 5" xfId="6591" xr:uid="{00000000-0005-0000-0000-0000E92D0000}"/>
    <cellStyle name="Percent 2 6 5 2" xfId="7630" xr:uid="{00000000-0005-0000-0000-0000EA2D0000}"/>
    <cellStyle name="Percent 2 6 5 2 2" xfId="10080" xr:uid="{00000000-0005-0000-0000-0000EB2D0000}"/>
    <cellStyle name="Percent 2 6 5 2 3" xfId="11703" xr:uid="{00000000-0005-0000-0000-0000EC2D0000}"/>
    <cellStyle name="Percent 2 6 5 3" xfId="9261" xr:uid="{00000000-0005-0000-0000-0000ED2D0000}"/>
    <cellStyle name="Percent 2 6 5 4" xfId="11042" xr:uid="{00000000-0005-0000-0000-0000EE2D0000}"/>
    <cellStyle name="Percent 2 6 6" xfId="7240" xr:uid="{00000000-0005-0000-0000-0000EF2D0000}"/>
    <cellStyle name="Percent 2 6 6 2" xfId="7897" xr:uid="{00000000-0005-0000-0000-0000F02D0000}"/>
    <cellStyle name="Percent 2 6 6 2 2" xfId="10347" xr:uid="{00000000-0005-0000-0000-0000F12D0000}"/>
    <cellStyle name="Percent 2 6 6 2 3" xfId="11970" xr:uid="{00000000-0005-0000-0000-0000F22D0000}"/>
    <cellStyle name="Percent 2 6 6 3" xfId="9709" xr:uid="{00000000-0005-0000-0000-0000F32D0000}"/>
    <cellStyle name="Percent 2 6 6 4" xfId="11345" xr:uid="{00000000-0005-0000-0000-0000F42D0000}"/>
    <cellStyle name="Percent 2 6 7" xfId="7360" xr:uid="{00000000-0005-0000-0000-0000F52D0000}"/>
    <cellStyle name="Percent 2 6 7 2" xfId="9811" xr:uid="{00000000-0005-0000-0000-0000F62D0000}"/>
    <cellStyle name="Percent 2 6 7 3" xfId="11437" xr:uid="{00000000-0005-0000-0000-0000F72D0000}"/>
    <cellStyle name="Percent 2 6 8" xfId="8433" xr:uid="{00000000-0005-0000-0000-0000F82D0000}"/>
    <cellStyle name="Percent 2 6 9" xfId="10718" xr:uid="{00000000-0005-0000-0000-0000F92D0000}"/>
    <cellStyle name="Percent 2 7" xfId="5168" xr:uid="{00000000-0005-0000-0000-0000FA2D0000}"/>
    <cellStyle name="Percent 2 8" xfId="5203" xr:uid="{00000000-0005-0000-0000-0000FB2D0000}"/>
    <cellStyle name="Percent 2 9" xfId="5245" xr:uid="{00000000-0005-0000-0000-0000FC2D0000}"/>
    <cellStyle name="Percent 2_Data Input" xfId="4439" xr:uid="{00000000-0005-0000-0000-0000FD2D0000}"/>
    <cellStyle name="Percent 20" xfId="6895" xr:uid="{00000000-0005-0000-0000-0000FE2D0000}"/>
    <cellStyle name="Percent 20 2" xfId="7648" xr:uid="{00000000-0005-0000-0000-0000FF2D0000}"/>
    <cellStyle name="Percent 20 2 2" xfId="10098" xr:uid="{00000000-0005-0000-0000-0000002E0000}"/>
    <cellStyle name="Percent 20 2 3" xfId="11721" xr:uid="{00000000-0005-0000-0000-0000012E0000}"/>
    <cellStyle name="Percent 20 3" xfId="9389" xr:uid="{00000000-0005-0000-0000-0000022E0000}"/>
    <cellStyle name="Percent 20 4" xfId="11094" xr:uid="{00000000-0005-0000-0000-0000032E0000}"/>
    <cellStyle name="Percent 21" xfId="6301" xr:uid="{00000000-0005-0000-0000-0000042E0000}"/>
    <cellStyle name="Percent 21 2" xfId="7609" xr:uid="{00000000-0005-0000-0000-0000052E0000}"/>
    <cellStyle name="Percent 21 2 2" xfId="10059" xr:uid="{00000000-0005-0000-0000-0000062E0000}"/>
    <cellStyle name="Percent 21 2 3" xfId="11682" xr:uid="{00000000-0005-0000-0000-0000072E0000}"/>
    <cellStyle name="Percent 21 3" xfId="9144" xr:uid="{00000000-0005-0000-0000-0000082E0000}"/>
    <cellStyle name="Percent 21 4" xfId="11010" xr:uid="{00000000-0005-0000-0000-0000092E0000}"/>
    <cellStyle name="Percent 22" xfId="6905" xr:uid="{00000000-0005-0000-0000-00000A2E0000}"/>
    <cellStyle name="Percent 23" xfId="6381" xr:uid="{00000000-0005-0000-0000-00000B2E0000}"/>
    <cellStyle name="Percent 23 2" xfId="7613" xr:uid="{00000000-0005-0000-0000-00000C2E0000}"/>
    <cellStyle name="Percent 23 2 2" xfId="10063" xr:uid="{00000000-0005-0000-0000-00000D2E0000}"/>
    <cellStyle name="Percent 23 2 3" xfId="11686" xr:uid="{00000000-0005-0000-0000-00000E2E0000}"/>
    <cellStyle name="Percent 23 3" xfId="9175" xr:uid="{00000000-0005-0000-0000-00000F2E0000}"/>
    <cellStyle name="Percent 23 4" xfId="11015" xr:uid="{00000000-0005-0000-0000-0000102E0000}"/>
    <cellStyle name="Percent 24" xfId="7323" xr:uid="{00000000-0005-0000-0000-0000112E0000}"/>
    <cellStyle name="Percent 24 2" xfId="9787" xr:uid="{00000000-0005-0000-0000-0000122E0000}"/>
    <cellStyle name="Percent 24 3" xfId="11416" xr:uid="{00000000-0005-0000-0000-0000132E0000}"/>
    <cellStyle name="Percent 25" xfId="7355" xr:uid="{00000000-0005-0000-0000-0000142E0000}"/>
    <cellStyle name="Percent 26" xfId="7967" xr:uid="{00000000-0005-0000-0000-0000152E0000}"/>
    <cellStyle name="Percent 27" xfId="7969" xr:uid="{00000000-0005-0000-0000-0000162E0000}"/>
    <cellStyle name="Percent 28" xfId="7326" xr:uid="{00000000-0005-0000-0000-0000172E0000}"/>
    <cellStyle name="Percent 28 2" xfId="9790" xr:uid="{00000000-0005-0000-0000-0000182E0000}"/>
    <cellStyle name="Percent 28 3" xfId="11419" xr:uid="{00000000-0005-0000-0000-0000192E0000}"/>
    <cellStyle name="Percent 29" xfId="8549" xr:uid="{00000000-0005-0000-0000-00001A2E0000}"/>
    <cellStyle name="Percent 3" xfId="2600" xr:uid="{00000000-0005-0000-0000-00001B2E0000}"/>
    <cellStyle name="Percent 3 2" xfId="2601" xr:uid="{00000000-0005-0000-0000-00001C2E0000}"/>
    <cellStyle name="Percent 3 2 2" xfId="3383" xr:uid="{00000000-0005-0000-0000-00001D2E0000}"/>
    <cellStyle name="Percent 3 2_Data Input" xfId="4444" xr:uid="{00000000-0005-0000-0000-00001E2E0000}"/>
    <cellStyle name="Percent 3 3" xfId="2602" xr:uid="{00000000-0005-0000-0000-00001F2E0000}"/>
    <cellStyle name="Percent 3 3 2" xfId="6206" xr:uid="{00000000-0005-0000-0000-0000202E0000}"/>
    <cellStyle name="Percent 3 3 3" xfId="6774" xr:uid="{00000000-0005-0000-0000-0000212E0000}"/>
    <cellStyle name="Percent 3 3 4" xfId="3384" xr:uid="{00000000-0005-0000-0000-0000222E0000}"/>
    <cellStyle name="Percent 3 4" xfId="3990" xr:uid="{00000000-0005-0000-0000-0000232E0000}"/>
    <cellStyle name="Percent 3 4 2" xfId="6883" xr:uid="{00000000-0005-0000-0000-0000242E0000}"/>
    <cellStyle name="Percent 3 4 3" xfId="6455" xr:uid="{00000000-0005-0000-0000-0000252E0000}"/>
    <cellStyle name="Percent 3 5" xfId="3382" xr:uid="{00000000-0005-0000-0000-0000262E0000}"/>
    <cellStyle name="Percent 3_Data Input" xfId="4443" xr:uid="{00000000-0005-0000-0000-0000272E0000}"/>
    <cellStyle name="Percent 30" xfId="8151" xr:uid="{00000000-0005-0000-0000-0000282E0000}"/>
    <cellStyle name="Percent 31" xfId="10640" xr:uid="{00000000-0005-0000-0000-0000292E0000}"/>
    <cellStyle name="Percent 32" xfId="10619" xr:uid="{00000000-0005-0000-0000-00002A2E0000}"/>
    <cellStyle name="Percent 33" xfId="8199" xr:uid="{00000000-0005-0000-0000-00002B2E0000}"/>
    <cellStyle name="Percent 34" xfId="10586" xr:uid="{00000000-0005-0000-0000-00002C2E0000}"/>
    <cellStyle name="Percent 35" xfId="8372" xr:uid="{00000000-0005-0000-0000-00002D2E0000}"/>
    <cellStyle name="Percent 36" xfId="12060" xr:uid="{00000000-0005-0000-0000-00002E2E0000}"/>
    <cellStyle name="Percent 4" xfId="2603" xr:uid="{00000000-0005-0000-0000-00002F2E0000}"/>
    <cellStyle name="Percent 4 2" xfId="2604" xr:uid="{00000000-0005-0000-0000-0000302E0000}"/>
    <cellStyle name="Percent 4 2 2" xfId="6207" xr:uid="{00000000-0005-0000-0000-0000312E0000}"/>
    <cellStyle name="Percent 4 3" xfId="3385" xr:uid="{00000000-0005-0000-0000-0000322E0000}"/>
    <cellStyle name="Percent 4_Data Input" xfId="4445" xr:uid="{00000000-0005-0000-0000-0000332E0000}"/>
    <cellStyle name="Percent 5" xfId="2605" xr:uid="{00000000-0005-0000-0000-0000342E0000}"/>
    <cellStyle name="Percent 5 2" xfId="2606" xr:uid="{00000000-0005-0000-0000-0000352E0000}"/>
    <cellStyle name="Percent 5 2 2" xfId="6775" xr:uid="{00000000-0005-0000-0000-0000362E0000}"/>
    <cellStyle name="Percent 5 2 3" xfId="6456" xr:uid="{00000000-0005-0000-0000-0000372E0000}"/>
    <cellStyle name="Percent 5 2 4" xfId="3387" xr:uid="{00000000-0005-0000-0000-0000382E0000}"/>
    <cellStyle name="Percent 5 3" xfId="2607" xr:uid="{00000000-0005-0000-0000-0000392E0000}"/>
    <cellStyle name="Percent 5 3 2" xfId="6208" xr:uid="{00000000-0005-0000-0000-00003A2E0000}"/>
    <cellStyle name="Percent 5 3 3" xfId="6776" xr:uid="{00000000-0005-0000-0000-00003B2E0000}"/>
    <cellStyle name="Percent 5 3 4" xfId="3388" xr:uid="{00000000-0005-0000-0000-00003C2E0000}"/>
    <cellStyle name="Percent 5 4" xfId="3386" xr:uid="{00000000-0005-0000-0000-00003D2E0000}"/>
    <cellStyle name="Percent 5_Data Input" xfId="4446" xr:uid="{00000000-0005-0000-0000-00003E2E0000}"/>
    <cellStyle name="Percent 6" xfId="2608" xr:uid="{00000000-0005-0000-0000-00003F2E0000}"/>
    <cellStyle name="Percent 6 2" xfId="2609" xr:uid="{00000000-0005-0000-0000-0000402E0000}"/>
    <cellStyle name="Percent 6 2 2" xfId="6777" xr:uid="{00000000-0005-0000-0000-0000412E0000}"/>
    <cellStyle name="Percent 6 2 3" xfId="6457" xr:uid="{00000000-0005-0000-0000-0000422E0000}"/>
    <cellStyle name="Percent 6 2 4" xfId="3390" xr:uid="{00000000-0005-0000-0000-0000432E0000}"/>
    <cellStyle name="Percent 6 2 5" xfId="12051" xr:uid="{00000000-0005-0000-0000-0000442E0000}"/>
    <cellStyle name="Percent 6 3" xfId="2610" xr:uid="{00000000-0005-0000-0000-0000452E0000}"/>
    <cellStyle name="Percent 6 3 2" xfId="6209" xr:uid="{00000000-0005-0000-0000-0000462E0000}"/>
    <cellStyle name="Percent 6 3 3" xfId="6778" xr:uid="{00000000-0005-0000-0000-0000472E0000}"/>
    <cellStyle name="Percent 6 3 4" xfId="3391" xr:uid="{00000000-0005-0000-0000-0000482E0000}"/>
    <cellStyle name="Percent 6 4" xfId="3389" xr:uid="{00000000-0005-0000-0000-0000492E0000}"/>
    <cellStyle name="Percent 6_Data Input" xfId="4447" xr:uid="{00000000-0005-0000-0000-00004A2E0000}"/>
    <cellStyle name="Percent 7" xfId="2611" xr:uid="{00000000-0005-0000-0000-00004B2E0000}"/>
    <cellStyle name="Percent 7 2" xfId="2612" xr:uid="{00000000-0005-0000-0000-00004C2E0000}"/>
    <cellStyle name="Percent 7 2 2" xfId="3393" xr:uid="{00000000-0005-0000-0000-00004D2E0000}"/>
    <cellStyle name="Percent 7 2_Data Input" xfId="4449" xr:uid="{00000000-0005-0000-0000-00004E2E0000}"/>
    <cellStyle name="Percent 7 3" xfId="3392" xr:uid="{00000000-0005-0000-0000-00004F2E0000}"/>
    <cellStyle name="Percent 7_Data Input" xfId="4448" xr:uid="{00000000-0005-0000-0000-0000502E0000}"/>
    <cellStyle name="Percent 8" xfId="2613" xr:uid="{00000000-0005-0000-0000-0000512E0000}"/>
    <cellStyle name="Percent 8 10" xfId="5344" xr:uid="{00000000-0005-0000-0000-0000522E0000}"/>
    <cellStyle name="Percent 8 2" xfId="2614" xr:uid="{00000000-0005-0000-0000-0000532E0000}"/>
    <cellStyle name="Percent 8 2 2" xfId="2615" xr:uid="{00000000-0005-0000-0000-0000542E0000}"/>
    <cellStyle name="Percent 8 2 3" xfId="3396" xr:uid="{00000000-0005-0000-0000-0000552E0000}"/>
    <cellStyle name="Percent 8 2 4" xfId="3395" xr:uid="{00000000-0005-0000-0000-0000562E0000}"/>
    <cellStyle name="Percent 8 2_Data Input" xfId="4451" xr:uid="{00000000-0005-0000-0000-0000572E0000}"/>
    <cellStyle name="Percent 8 3" xfId="2616" xr:uid="{00000000-0005-0000-0000-0000582E0000}"/>
    <cellStyle name="Percent 8 4" xfId="2617" xr:uid="{00000000-0005-0000-0000-0000592E0000}"/>
    <cellStyle name="Percent 8 4 2" xfId="3397" xr:uid="{00000000-0005-0000-0000-00005A2E0000}"/>
    <cellStyle name="Percent 8 4_Data Input" xfId="4452" xr:uid="{00000000-0005-0000-0000-00005B2E0000}"/>
    <cellStyle name="Percent 8 5" xfId="3394" xr:uid="{00000000-0005-0000-0000-00005C2E0000}"/>
    <cellStyle name="Percent 8 6" xfId="5185" xr:uid="{00000000-0005-0000-0000-00005D2E0000}"/>
    <cellStyle name="Percent 8 7" xfId="5212" xr:uid="{00000000-0005-0000-0000-00005E2E0000}"/>
    <cellStyle name="Percent 8 8" xfId="5252" xr:uid="{00000000-0005-0000-0000-00005F2E0000}"/>
    <cellStyle name="Percent 8 9" xfId="5287" xr:uid="{00000000-0005-0000-0000-0000602E0000}"/>
    <cellStyle name="Percent 8_Data Input" xfId="4450" xr:uid="{00000000-0005-0000-0000-0000612E0000}"/>
    <cellStyle name="Percent 9" xfId="2618" xr:uid="{00000000-0005-0000-0000-0000622E0000}"/>
    <cellStyle name="Percent 9 2" xfId="2619" xr:uid="{00000000-0005-0000-0000-0000632E0000}"/>
    <cellStyle name="Percent 9 2 2" xfId="3399" xr:uid="{00000000-0005-0000-0000-0000642E0000}"/>
    <cellStyle name="Percent 9 2_Data Input" xfId="4454" xr:uid="{00000000-0005-0000-0000-0000652E0000}"/>
    <cellStyle name="Percent 9 3" xfId="2620" xr:uid="{00000000-0005-0000-0000-0000662E0000}"/>
    <cellStyle name="Percent 9 3 2" xfId="6210" xr:uid="{00000000-0005-0000-0000-0000672E0000}"/>
    <cellStyle name="Percent 9 4" xfId="3991" xr:uid="{00000000-0005-0000-0000-0000682E0000}"/>
    <cellStyle name="Percent 9 4 2" xfId="6884" xr:uid="{00000000-0005-0000-0000-0000692E0000}"/>
    <cellStyle name="Percent 9 4 3" xfId="6458" xr:uid="{00000000-0005-0000-0000-00006A2E0000}"/>
    <cellStyle name="Percent 9 5" xfId="3398" xr:uid="{00000000-0005-0000-0000-00006B2E0000}"/>
    <cellStyle name="Percent 9_Data Input" xfId="4453" xr:uid="{00000000-0005-0000-0000-00006C2E0000}"/>
    <cellStyle name="pricedatabold" xfId="2621" xr:uid="{00000000-0005-0000-0000-00006D2E0000}"/>
    <cellStyle name="pricedatabold 2" xfId="2622" xr:uid="{00000000-0005-0000-0000-00006E2E0000}"/>
    <cellStyle name="pricedatabold 2 2" xfId="6211" xr:uid="{00000000-0005-0000-0000-00006F2E0000}"/>
    <cellStyle name="pricedatabold 3" xfId="2807" xr:uid="{00000000-0005-0000-0000-0000702E0000}"/>
    <cellStyle name="pricedatanorm" xfId="2623" xr:uid="{00000000-0005-0000-0000-0000712E0000}"/>
    <cellStyle name="Product Title" xfId="2825" xr:uid="{00000000-0005-0000-0000-0000722E0000}"/>
    <cellStyle name="Query" xfId="2659" xr:uid="{00000000-0005-0000-0000-0000732E0000}"/>
    <cellStyle name="Query 2" xfId="5150" xr:uid="{00000000-0005-0000-0000-0000742E0000}"/>
    <cellStyle name="Query 2 2" xfId="9010" xr:uid="{00000000-0005-0000-0000-0000752E0000}"/>
    <cellStyle name="Query 2 3" xfId="9097" xr:uid="{00000000-0005-0000-0000-0000762E0000}"/>
    <cellStyle name="Query 2 4" xfId="8047" xr:uid="{00000000-0005-0000-0000-0000772E0000}"/>
    <cellStyle name="Ratio" xfId="2660" xr:uid="{00000000-0005-0000-0000-0000782E0000}"/>
    <cellStyle name="Rec_Calc" xfId="2661" xr:uid="{00000000-0005-0000-0000-0000792E0000}"/>
    <cellStyle name="Sheet_Header" xfId="2850" xr:uid="{00000000-0005-0000-0000-00007A2E0000}"/>
    <cellStyle name="SheetHeader1" xfId="2662" xr:uid="{00000000-0005-0000-0000-00007B2E0000}"/>
    <cellStyle name="SheetHeader2" xfId="2663" xr:uid="{00000000-0005-0000-0000-00007C2E0000}"/>
    <cellStyle name="SheetHeader3" xfId="2664" xr:uid="{00000000-0005-0000-0000-00007D2E0000}"/>
    <cellStyle name="Style 1" xfId="2665" xr:uid="{00000000-0005-0000-0000-00007E2E0000}"/>
    <cellStyle name="Table_Heading" xfId="2666" xr:uid="{00000000-0005-0000-0000-00007F2E0000}"/>
    <cellStyle name="Technical_Input" xfId="2667" xr:uid="{00000000-0005-0000-0000-0000802E0000}"/>
    <cellStyle name="Text" xfId="2826" xr:uid="{00000000-0005-0000-0000-0000812E0000}"/>
    <cellStyle name="Text 2" xfId="3401" xr:uid="{00000000-0005-0000-0000-0000822E0000}"/>
    <cellStyle name="Text_Average Energy Prices" xfId="4356" xr:uid="{00000000-0005-0000-0000-0000832E0000}"/>
    <cellStyle name="Title" xfId="2624" builtinId="15" customBuiltin="1"/>
    <cellStyle name="Title 2" xfId="2625" xr:uid="{00000000-0005-0000-0000-0000852E0000}"/>
    <cellStyle name="Title 2 2" xfId="3992" xr:uid="{00000000-0005-0000-0000-0000862E0000}"/>
    <cellStyle name="Title 2_Average Energy Prices" xfId="4357" xr:uid="{00000000-0005-0000-0000-0000872E0000}"/>
    <cellStyle name="Title 3" xfId="2626" xr:uid="{00000000-0005-0000-0000-0000882E0000}"/>
    <cellStyle name="Title 3 2" xfId="3993" xr:uid="{00000000-0005-0000-0000-0000892E0000}"/>
    <cellStyle name="Title 3_Average Energy Prices" xfId="4358" xr:uid="{00000000-0005-0000-0000-00008A2E0000}"/>
    <cellStyle name="Title 4" xfId="2627" xr:uid="{00000000-0005-0000-0000-00008B2E0000}"/>
    <cellStyle name="Title 4 2" xfId="3995" xr:uid="{00000000-0005-0000-0000-00008C2E0000}"/>
    <cellStyle name="Title 4 3" xfId="6885" xr:uid="{00000000-0005-0000-0000-00008D2E0000}"/>
    <cellStyle name="Title 4 4" xfId="6460" xr:uid="{00000000-0005-0000-0000-00008E2E0000}"/>
    <cellStyle name="Title 4 5" xfId="3994" xr:uid="{00000000-0005-0000-0000-00008F2E0000}"/>
    <cellStyle name="Title 4_Average Energy Prices" xfId="4359" xr:uid="{00000000-0005-0000-0000-0000902E0000}"/>
    <cellStyle name="Title 5" xfId="3996" xr:uid="{00000000-0005-0000-0000-0000912E0000}"/>
    <cellStyle name="Total" xfId="2628" builtinId="25" customBuiltin="1"/>
    <cellStyle name="Total 2" xfId="2629" xr:uid="{00000000-0005-0000-0000-0000932E0000}"/>
    <cellStyle name="Total 2 10" xfId="9011" xr:uid="{00000000-0005-0000-0000-0000942E0000}"/>
    <cellStyle name="Total 2 2" xfId="2808" xr:uid="{00000000-0005-0000-0000-0000952E0000}"/>
    <cellStyle name="Total 2 2 2" xfId="3404" xr:uid="{00000000-0005-0000-0000-0000962E0000}"/>
    <cellStyle name="Total 2 2 3" xfId="5186" xr:uid="{00000000-0005-0000-0000-0000972E0000}"/>
    <cellStyle name="Total 2 2 3 2" xfId="6942" xr:uid="{00000000-0005-0000-0000-0000982E0000}"/>
    <cellStyle name="Total 2 2 3 2 2" xfId="9430" xr:uid="{00000000-0005-0000-0000-0000992E0000}"/>
    <cellStyle name="Total 2 2 3 2 3" xfId="9143" xr:uid="{00000000-0005-0000-0000-00009A2E0000}"/>
    <cellStyle name="Total 2 2 3 2 4" xfId="8769" xr:uid="{00000000-0005-0000-0000-00009B2E0000}"/>
    <cellStyle name="Total 2 2 3 2 5" xfId="10672" xr:uid="{00000000-0005-0000-0000-00009C2E0000}"/>
    <cellStyle name="Total 2 2 3 3" xfId="8605" xr:uid="{00000000-0005-0000-0000-00009D2E0000}"/>
    <cellStyle name="Total 2 2 3 4" xfId="8135" xr:uid="{00000000-0005-0000-0000-00009E2E0000}"/>
    <cellStyle name="Total 2 2 3 5" xfId="8541" xr:uid="{00000000-0005-0000-0000-00009F2E0000}"/>
    <cellStyle name="Total 2 2 4" xfId="10493" xr:uid="{00000000-0005-0000-0000-0000A02E0000}"/>
    <cellStyle name="Total 2 2 5" xfId="8521" xr:uid="{00000000-0005-0000-0000-0000A12E0000}"/>
    <cellStyle name="Total 2 2 6" xfId="9231" xr:uid="{00000000-0005-0000-0000-0000A22E0000}"/>
    <cellStyle name="Total 2 2_Average Energy Prices" xfId="4360" xr:uid="{00000000-0005-0000-0000-0000A32E0000}"/>
    <cellStyle name="Total 2 3" xfId="3405" xr:uid="{00000000-0005-0000-0000-0000A42E0000}"/>
    <cellStyle name="Total 2 3 2" xfId="6779" xr:uid="{00000000-0005-0000-0000-0000A52E0000}"/>
    <cellStyle name="Total 2 3 2 2" xfId="9342" xr:uid="{00000000-0005-0000-0000-0000A62E0000}"/>
    <cellStyle name="Total 2 3 2 3" xfId="9350" xr:uid="{00000000-0005-0000-0000-0000A72E0000}"/>
    <cellStyle name="Total 2 3 2 4" xfId="8300" xr:uid="{00000000-0005-0000-0000-0000A82E0000}"/>
    <cellStyle name="Total 2 3 2 5" xfId="10612" xr:uid="{00000000-0005-0000-0000-0000A92E0000}"/>
    <cellStyle name="Total 2 3 3" xfId="8317" xr:uid="{00000000-0005-0000-0000-0000AA2E0000}"/>
    <cellStyle name="Total 2 3 4" xfId="8545" xr:uid="{00000000-0005-0000-0000-0000AB2E0000}"/>
    <cellStyle name="Total 2 3 5" xfId="8487" xr:uid="{00000000-0005-0000-0000-0000AC2E0000}"/>
    <cellStyle name="Total 2 4" xfId="3997" xr:uid="{00000000-0005-0000-0000-0000AD2E0000}"/>
    <cellStyle name="Total 2 5" xfId="3403" xr:uid="{00000000-0005-0000-0000-0000AE2E0000}"/>
    <cellStyle name="Total 2 6" xfId="6506" xr:uid="{00000000-0005-0000-0000-0000AF2E0000}"/>
    <cellStyle name="Total 2 7" xfId="7171" xr:uid="{00000000-0005-0000-0000-0000B02E0000}"/>
    <cellStyle name="Total 2 8" xfId="7204" xr:uid="{00000000-0005-0000-0000-0000B12E0000}"/>
    <cellStyle name="Total 2 9" xfId="2722" xr:uid="{00000000-0005-0000-0000-0000B22E0000}"/>
    <cellStyle name="Total 2_Average Energy Prices" xfId="4361" xr:uid="{00000000-0005-0000-0000-0000B32E0000}"/>
    <cellStyle name="Total 3" xfId="2630" xr:uid="{00000000-0005-0000-0000-0000B42E0000}"/>
    <cellStyle name="Total 3 2" xfId="3407" xr:uid="{00000000-0005-0000-0000-0000B52E0000}"/>
    <cellStyle name="Total 3 2 2" xfId="6781" xr:uid="{00000000-0005-0000-0000-0000B62E0000}"/>
    <cellStyle name="Total 3 2 2 2" xfId="9344" xr:uid="{00000000-0005-0000-0000-0000B72E0000}"/>
    <cellStyle name="Total 3 2 2 3" xfId="10548" xr:uid="{00000000-0005-0000-0000-0000B82E0000}"/>
    <cellStyle name="Total 3 2 2 4" xfId="9104" xr:uid="{00000000-0005-0000-0000-0000B92E0000}"/>
    <cellStyle name="Total 3 2 2 5" xfId="8045" xr:uid="{00000000-0005-0000-0000-0000BA2E0000}"/>
    <cellStyle name="Total 3 2 3" xfId="10545" xr:uid="{00000000-0005-0000-0000-0000BB2E0000}"/>
    <cellStyle name="Total 3 2 4" xfId="8187" xr:uid="{00000000-0005-0000-0000-0000BC2E0000}"/>
    <cellStyle name="Total 3 2 5" xfId="8326" xr:uid="{00000000-0005-0000-0000-0000BD2E0000}"/>
    <cellStyle name="Total 3 3" xfId="3406" xr:uid="{00000000-0005-0000-0000-0000BE2E0000}"/>
    <cellStyle name="Total 3 3 2" xfId="6780" xr:uid="{00000000-0005-0000-0000-0000BF2E0000}"/>
    <cellStyle name="Total 3 3 2 2" xfId="9343" xr:uid="{00000000-0005-0000-0000-0000C02E0000}"/>
    <cellStyle name="Total 3 3 2 3" xfId="8669" xr:uid="{00000000-0005-0000-0000-0000C12E0000}"/>
    <cellStyle name="Total 3 3 2 4" xfId="8042" xr:uid="{00000000-0005-0000-0000-0000C22E0000}"/>
    <cellStyle name="Total 3 3 2 5" xfId="10553" xr:uid="{00000000-0005-0000-0000-0000C32E0000}"/>
    <cellStyle name="Total 3 3 3" xfId="8368" xr:uid="{00000000-0005-0000-0000-0000C42E0000}"/>
    <cellStyle name="Total 3 3 4" xfId="8400" xr:uid="{00000000-0005-0000-0000-0000C52E0000}"/>
    <cellStyle name="Total 3 3 5" xfId="8331" xr:uid="{00000000-0005-0000-0000-0000C62E0000}"/>
    <cellStyle name="Total 3 4" xfId="9082" xr:uid="{00000000-0005-0000-0000-0000C72E0000}"/>
    <cellStyle name="Total 3 5" xfId="10576" xr:uid="{00000000-0005-0000-0000-0000C82E0000}"/>
    <cellStyle name="Total 3 6" xfId="8688" xr:uid="{00000000-0005-0000-0000-0000C92E0000}"/>
    <cellStyle name="Total 3_Average Energy Prices" xfId="4362" xr:uid="{00000000-0005-0000-0000-0000CA2E0000}"/>
    <cellStyle name="Total 4" xfId="2631" xr:uid="{00000000-0005-0000-0000-0000CB2E0000}"/>
    <cellStyle name="Total 4 2" xfId="3999" xr:uid="{00000000-0005-0000-0000-0000CC2E0000}"/>
    <cellStyle name="Total 4 2 2" xfId="6887" xr:uid="{00000000-0005-0000-0000-0000CD2E0000}"/>
    <cellStyle name="Total 4 2 2 2" xfId="9383" xr:uid="{00000000-0005-0000-0000-0000CE2E0000}"/>
    <cellStyle name="Total 4 2 2 3" xfId="10599" xr:uid="{00000000-0005-0000-0000-0000CF2E0000}"/>
    <cellStyle name="Total 4 2 2 4" xfId="8153" xr:uid="{00000000-0005-0000-0000-0000D02E0000}"/>
    <cellStyle name="Total 4 2 2 5" xfId="9071" xr:uid="{00000000-0005-0000-0000-0000D12E0000}"/>
    <cellStyle name="Total 4 2 3" xfId="10532" xr:uid="{00000000-0005-0000-0000-0000D22E0000}"/>
    <cellStyle name="Total 4 2 4" xfId="9058" xr:uid="{00000000-0005-0000-0000-0000D32E0000}"/>
    <cellStyle name="Total 4 2 5" xfId="8439" xr:uid="{00000000-0005-0000-0000-0000D42E0000}"/>
    <cellStyle name="Total 4 3" xfId="6886" xr:uid="{00000000-0005-0000-0000-0000D52E0000}"/>
    <cellStyle name="Total 4 3 2" xfId="9382" xr:uid="{00000000-0005-0000-0000-0000D62E0000}"/>
    <cellStyle name="Total 4 3 3" xfId="8588" xr:uid="{00000000-0005-0000-0000-0000D72E0000}"/>
    <cellStyle name="Total 4 3 4" xfId="8112" xr:uid="{00000000-0005-0000-0000-0000D82E0000}"/>
    <cellStyle name="Total 4 3 5" xfId="8642" xr:uid="{00000000-0005-0000-0000-0000D92E0000}"/>
    <cellStyle name="Total 4 4" xfId="6461" xr:uid="{00000000-0005-0000-0000-0000DA2E0000}"/>
    <cellStyle name="Total 4 5" xfId="3998" xr:uid="{00000000-0005-0000-0000-0000DB2E0000}"/>
    <cellStyle name="Total 4 5 2" xfId="10775" xr:uid="{00000000-0005-0000-0000-0000DC2E0000}"/>
    <cellStyle name="Total 4 6" xfId="8013" xr:uid="{00000000-0005-0000-0000-0000DD2E0000}"/>
    <cellStyle name="Total 4 7" xfId="9019" xr:uid="{00000000-0005-0000-0000-0000DE2E0000}"/>
    <cellStyle name="Total 4 8" xfId="8569" xr:uid="{00000000-0005-0000-0000-0000DF2E0000}"/>
    <cellStyle name="Total 4_Average Energy Prices" xfId="4363" xr:uid="{00000000-0005-0000-0000-0000E02E0000}"/>
    <cellStyle name="Total 5" xfId="4000" xr:uid="{00000000-0005-0000-0000-0000E12E0000}"/>
    <cellStyle name="Total 5 2" xfId="4001" xr:uid="{00000000-0005-0000-0000-0000E22E0000}"/>
    <cellStyle name="Total 5 2 2" xfId="6889" xr:uid="{00000000-0005-0000-0000-0000E32E0000}"/>
    <cellStyle name="Total 5 2 2 2" xfId="9385" xr:uid="{00000000-0005-0000-0000-0000E42E0000}"/>
    <cellStyle name="Total 5 2 2 3" xfId="10569" xr:uid="{00000000-0005-0000-0000-0000E52E0000}"/>
    <cellStyle name="Total 5 2 2 4" xfId="8653" xr:uid="{00000000-0005-0000-0000-0000E62E0000}"/>
    <cellStyle name="Total 5 2 2 5" xfId="8282" xr:uid="{00000000-0005-0000-0000-0000E72E0000}"/>
    <cellStyle name="Total 5 2 3" xfId="8656" xr:uid="{00000000-0005-0000-0000-0000E82E0000}"/>
    <cellStyle name="Total 5 2 4" xfId="10559" xr:uid="{00000000-0005-0000-0000-0000E92E0000}"/>
    <cellStyle name="Total 5 2 5" xfId="9405" xr:uid="{00000000-0005-0000-0000-0000EA2E0000}"/>
    <cellStyle name="Total 5 3" xfId="6888" xr:uid="{00000000-0005-0000-0000-0000EB2E0000}"/>
    <cellStyle name="Total 5 3 2" xfId="9384" xr:uid="{00000000-0005-0000-0000-0000EC2E0000}"/>
    <cellStyle name="Total 5 3 3" xfId="9179" xr:uid="{00000000-0005-0000-0000-0000ED2E0000}"/>
    <cellStyle name="Total 5 3 4" xfId="9044" xr:uid="{00000000-0005-0000-0000-0000EE2E0000}"/>
    <cellStyle name="Total 5 3 5" xfId="8313" xr:uid="{00000000-0005-0000-0000-0000EF2E0000}"/>
    <cellStyle name="Total 5 4" xfId="6462" xr:uid="{00000000-0005-0000-0000-0000F02E0000}"/>
    <cellStyle name="Total 5 4 2" xfId="9211" xr:uid="{00000000-0005-0000-0000-0000F12E0000}"/>
    <cellStyle name="Total 5 4 3" xfId="8467" xr:uid="{00000000-0005-0000-0000-0000F22E0000}"/>
    <cellStyle name="Total 5 4 4" xfId="8321" xr:uid="{00000000-0005-0000-0000-0000F32E0000}"/>
    <cellStyle name="Total 5 4 5" xfId="8386" xr:uid="{00000000-0005-0000-0000-0000F42E0000}"/>
    <cellStyle name="Total 5 5" xfId="9022" xr:uid="{00000000-0005-0000-0000-0000F52E0000}"/>
    <cellStyle name="Total 5 6" xfId="8633" xr:uid="{00000000-0005-0000-0000-0000F62E0000}"/>
    <cellStyle name="Total 5 7" xfId="9109" xr:uid="{00000000-0005-0000-0000-0000F72E0000}"/>
    <cellStyle name="Total 5_Average Energy Prices" xfId="4364" xr:uid="{00000000-0005-0000-0000-0000F82E0000}"/>
    <cellStyle name="Total 6" xfId="4002" xr:uid="{00000000-0005-0000-0000-0000F92E0000}"/>
    <cellStyle name="Total 6 2" xfId="6890" xr:uid="{00000000-0005-0000-0000-0000FA2E0000}"/>
    <cellStyle name="Total 6 2 2" xfId="9386" xr:uid="{00000000-0005-0000-0000-0000FB2E0000}"/>
    <cellStyle name="Total 6 2 3" xfId="9105" xr:uid="{00000000-0005-0000-0000-0000FC2E0000}"/>
    <cellStyle name="Total 6 2 4" xfId="10482" xr:uid="{00000000-0005-0000-0000-0000FD2E0000}"/>
    <cellStyle name="Total 6 2 5" xfId="9069" xr:uid="{00000000-0005-0000-0000-0000FE2E0000}"/>
    <cellStyle name="Total 6 3" xfId="8403" xr:uid="{00000000-0005-0000-0000-0000FF2E0000}"/>
    <cellStyle name="Total 6 4" xfId="8204" xr:uid="{00000000-0005-0000-0000-0000002F0000}"/>
    <cellStyle name="Total 6 5" xfId="10549" xr:uid="{00000000-0005-0000-0000-0000012F0000}"/>
    <cellStyle name="Total 7" xfId="4003" xr:uid="{00000000-0005-0000-0000-0000022F0000}"/>
    <cellStyle name="Total 7 2" xfId="4004" xr:uid="{00000000-0005-0000-0000-0000032F0000}"/>
    <cellStyle name="Total 7 2 2" xfId="6892" xr:uid="{00000000-0005-0000-0000-0000042F0000}"/>
    <cellStyle name="Total 7 2 2 2" xfId="8486" xr:uid="{00000000-0005-0000-0000-0000052F0000}"/>
    <cellStyle name="Total 7 2 2 3" xfId="8066" xr:uid="{00000000-0005-0000-0000-0000062F0000}"/>
    <cellStyle name="Total 7 2 2 4" xfId="9009" xr:uid="{00000000-0005-0000-0000-0000072F0000}"/>
    <cellStyle name="Total 7 3" xfId="6891" xr:uid="{00000000-0005-0000-0000-0000082F0000}"/>
    <cellStyle name="Total 7 3 2" xfId="8395" xr:uid="{00000000-0005-0000-0000-0000092F0000}"/>
    <cellStyle name="Total 7 3 3" xfId="8209" xr:uid="{00000000-0005-0000-0000-00000A2F0000}"/>
    <cellStyle name="Total 7 3 4" xfId="8608" xr:uid="{00000000-0005-0000-0000-00000B2F0000}"/>
    <cellStyle name="Total 7_Average Energy Prices" xfId="4365" xr:uid="{00000000-0005-0000-0000-00000C2F0000}"/>
    <cellStyle name="Unit" xfId="2668" xr:uid="{00000000-0005-0000-0000-00000D2F0000}"/>
    <cellStyle name="Warning Text" xfId="2632" builtinId="11" customBuiltin="1"/>
    <cellStyle name="Warning Text 2" xfId="2633" xr:uid="{00000000-0005-0000-0000-00000F2F0000}"/>
    <cellStyle name="Warning Text 2 2" xfId="2809" xr:uid="{00000000-0005-0000-0000-0000102F0000}"/>
    <cellStyle name="Warning Text 2 3" xfId="3408" xr:uid="{00000000-0005-0000-0000-0000112F0000}"/>
    <cellStyle name="Warning Text 2 4" xfId="6504" xr:uid="{00000000-0005-0000-0000-0000122F0000}"/>
    <cellStyle name="Warning Text 2 5" xfId="2720" xr:uid="{00000000-0005-0000-0000-0000132F0000}"/>
    <cellStyle name="Warning Text 2_Average Energy Prices" xfId="4366" xr:uid="{00000000-0005-0000-0000-0000142F0000}"/>
    <cellStyle name="Warning Text 3" xfId="2634" xr:uid="{00000000-0005-0000-0000-0000152F0000}"/>
    <cellStyle name="Warning Text 3 2" xfId="4005" xr:uid="{00000000-0005-0000-0000-0000162F0000}"/>
    <cellStyle name="Warning Text 3_Average Energy Prices" xfId="4367" xr:uid="{00000000-0005-0000-0000-0000172F0000}"/>
    <cellStyle name="Warning Text 4" xfId="2635" xr:uid="{00000000-0005-0000-0000-0000182F0000}"/>
    <cellStyle name="Warning Text 4 2" xfId="4007" xr:uid="{00000000-0005-0000-0000-0000192F0000}"/>
    <cellStyle name="Warning Text 4 3" xfId="4008" xr:uid="{00000000-0005-0000-0000-00001A2F0000}"/>
    <cellStyle name="Warning Text 4 4" xfId="6893" xr:uid="{00000000-0005-0000-0000-00001B2F0000}"/>
    <cellStyle name="Warning Text 4 5" xfId="6463" xr:uid="{00000000-0005-0000-0000-00001C2F0000}"/>
    <cellStyle name="Warning Text 4 6" xfId="4006" xr:uid="{00000000-0005-0000-0000-00001D2F0000}"/>
    <cellStyle name="Warning Text 4_Average Energy Prices" xfId="4368" xr:uid="{00000000-0005-0000-0000-00001E2F0000}"/>
    <cellStyle name="Warning Text 5" xfId="4009" xr:uid="{00000000-0005-0000-0000-00001F2F0000}"/>
    <cellStyle name="Warning Text 5 2" xfId="4010" xr:uid="{00000000-0005-0000-0000-0000202F0000}"/>
    <cellStyle name="Warning Text 5 3" xfId="6894" xr:uid="{00000000-0005-0000-0000-0000212F0000}"/>
    <cellStyle name="Warning Text 5 4" xfId="6464" xr:uid="{00000000-0005-0000-0000-0000222F0000}"/>
    <cellStyle name="Warning Text 5_Average Energy Prices" xfId="4369" xr:uid="{00000000-0005-0000-0000-0000232F0000}"/>
    <cellStyle name="Warning Text 6" xfId="4011" xr:uid="{00000000-0005-0000-0000-0000242F0000}"/>
    <cellStyle name="Warning Text 7" xfId="4012" xr:uid="{00000000-0005-0000-0000-0000252F0000}"/>
    <cellStyle name="WIP" xfId="2669" xr:uid="{00000000-0005-0000-0000-0000262F0000}"/>
    <cellStyle name="WIP 2" xfId="5151" xr:uid="{00000000-0005-0000-0000-0000272F0000}"/>
    <cellStyle name="WIP 2 2" xfId="8056" xr:uid="{00000000-0005-0000-0000-0000282F0000}"/>
    <cellStyle name="WIP 2 3" xfId="8031" xr:uid="{00000000-0005-0000-0000-0000292F0000}"/>
    <cellStyle name="WIP 2 4" xfId="10496" xr:uid="{00000000-0005-0000-0000-00002A2F0000}"/>
  </cellStyles>
  <dxfs count="1">
    <dxf>
      <fill>
        <patternFill patternType="solid">
          <fgColor indexed="64"/>
          <bgColor theme="5" tint="0.79998168889431442"/>
        </patternFill>
      </fill>
    </dxf>
  </dxfs>
  <tableStyles count="0" defaultTableStyle="TableStyleMedium2" defaultPivotStyle="PivotStyleLight16"/>
  <colors>
    <mruColors>
      <color rgb="FF00AA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jcamfield\Local%20Settings\Temporary%20Internet%20Files\Content.IE5\S9EREEB6\Process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epartments%20&amp;%20Divisions\Accounting%20Departments\Analysis%20and%20MISC\Financial%20analysis\Excel\Electric%20Rate%20Case%202007\Cost%20of%20Capital\Cash%20Projections\Cash%20Projection%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jcamfield/AppData/Local/Microsoft/Windows/INetCache/Content.Outlook/RHU2L32V/01.%20Supporting%20Files/10%20Nalcor%20Energy%20Corporate%20Planning%20Data%20Forecasts%20Transmittal%20File%20October%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rjcamfield/AppData/Local/Microsoft/Windows/INetCache/Content.Outlook/RHU2L32V/01.%20Supporting%20Files/COS%20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Log"/>
      <sheetName val="Template"/>
      <sheetName val="On-Peak Prices"/>
      <sheetName val="Off-Peak Prices"/>
      <sheetName val="Spark Spreads"/>
      <sheetName val="Weekly Power Index"/>
      <sheetName val="National Average"/>
      <sheetName val="Daily Avg, Real $"/>
      <sheetName val="Weekly Averages"/>
      <sheetName val="Daily Averages"/>
      <sheetName val="spark spread"/>
      <sheetName val="AZ"/>
      <sheetName val="Mid Columbia"/>
      <sheetName val="CIPCO"/>
      <sheetName val="Aug-Oct 08 On-pk"/>
      <sheetName val="GDP Deflator"/>
      <sheetName val="CPI"/>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BUDGET"/>
      <sheetName val="Updates"/>
      <sheetName val="Assumptions "/>
      <sheetName val="Assumptions"/>
      <sheetName val="Reconciliation"/>
      <sheetName val="Capital - Historical"/>
      <sheetName val="Balance Sheet "/>
      <sheetName val="CASH 2002"/>
      <sheetName val="BOD Summary"/>
      <sheetName val="BOD Summary (2)"/>
      <sheetName val="FPU PV Tax effected (2)"/>
      <sheetName val="BOD Summary (5)"/>
      <sheetName val="5 YR CASH"/>
      <sheetName val="CASH 2003"/>
      <sheetName val="CASH 2004"/>
      <sheetName val="CASH 2005"/>
      <sheetName val="CASH 2006"/>
      <sheetName val="CASH 2007"/>
      <sheetName val="CASH 2008"/>
      <sheetName val="CASH 2009"/>
      <sheetName val="$10M LT DEBT"/>
      <sheetName val="$5.5M LT DEBT "/>
      <sheetName val="$8M LT DEBT"/>
      <sheetName val=" Pension Contributions"/>
      <sheetName val="Environ Exp Rev"/>
      <sheetName val="Env Exp OLD"/>
      <sheetName val="Environmental Exp (2)"/>
      <sheetName val="Environmental Exp (3)"/>
      <sheetName val="Dividends"/>
      <sheetName val="Equity Offering"/>
      <sheetName val="BUDGET CASH 2002"/>
      <sheetName val="CASH 2001"/>
      <sheetName val="TAX PAYMENTS &amp; FOR 2006"/>
      <sheetName val="Income Tax"/>
      <sheetName val="Income Tax - Old"/>
      <sheetName val="2004-2008 CASH PROJ"/>
      <sheetName val="Def Tax Bonus Depn"/>
      <sheetName val="TOTI"/>
      <sheetName val="Def Tax Bonus Depn - Original"/>
      <sheetName val="Property Tax"/>
      <sheetName val="SF Op Center"/>
      <sheetName val="Tax 2006"/>
      <sheetName val="Actual Tax 2005"/>
      <sheetName val="Construction 2006 Actual"/>
      <sheetName val="Construction 2005 Actual"/>
      <sheetName val="Construction "/>
      <sheetName val="Construction  (2)"/>
      <sheetName val="Construction Summary  2006"/>
      <sheetName val="Construction 2006 Detail"/>
      <sheetName val="Construction 2007 Actual"/>
      <sheetName val="Construction Final Budget 2007"/>
      <sheetName val="Construction 2005 (4)"/>
      <sheetName val="Construction 2005"/>
      <sheetName val="CAPEX 2002-2004"/>
      <sheetName val="Construction 2005 (3)"/>
      <sheetName val="Construction 2005 (2)"/>
      <sheetName val="Construction 2004"/>
      <sheetName val="Construction 2003"/>
      <sheetName val="CONSTRUCTION 2002"/>
      <sheetName val="Budget 2004 Orginal Summary "/>
      <sheetName val="Construction 2004 Actual"/>
      <sheetName val="Budget 2004 Summary"/>
      <sheetName val="Electric Rate Case Rulings"/>
      <sheetName val="Op Rev &amp; Exp 2005"/>
      <sheetName val="Op Rev &amp; Exp 2005 Original"/>
      <sheetName val="Cust Dep Int 2003"/>
      <sheetName val="CAPEX 2003 Revised Budget"/>
      <sheetName val="CAPEX Actual Aug YTD"/>
      <sheetName val="CAPEX 2004-Revised"/>
      <sheetName val="CAPEX Summary"/>
      <sheetName val="CAPEX 2003 Original"/>
      <sheetName val="CAPEX 2003 Actual&amp;Budgeted"/>
      <sheetName val="CAPEX 2004-Prelim Budget"/>
      <sheetName val="CAP EX"/>
      <sheetName val="TOTI (ACTUAL)"/>
      <sheetName val="consbud"/>
      <sheetName val="input"/>
      <sheetName val="ITBUD"/>
      <sheetName val="upload"/>
      <sheetName val="Environ Exp Old (2)"/>
      <sheetName val="ADDITIONS &gt; 107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Tab"/>
      <sheetName val="Nalcor Inflation - Escalation"/>
      <sheetName val="Nalcor Energy Interest Rates"/>
      <sheetName val="NLH IDC as of Jan 2018"/>
      <sheetName val="NLH Long Term WACC"/>
      <sheetName val="USCDN Exchange Rates"/>
      <sheetName val="Brent Crude &amp; Low High"/>
      <sheetName val="WTI Crude &amp; Low High"/>
      <sheetName val="NLH #6 Oil"/>
      <sheetName val="Montreal Rack # 2 Fuel"/>
      <sheetName val="#2 Fuel &amp; Gasoline  "/>
      <sheetName val="Nalcor Electricity Prices"/>
      <sheetName val="Scalars"/>
      <sheetName val="External Electricity Forecast"/>
      <sheetName val="Acerno_Cache_XXXXX"/>
      <sheetName val="Labrador Industrial Rates"/>
    </sheetNames>
    <sheetDataSet>
      <sheetData sheetId="0"/>
      <sheetData sheetId="1">
        <row r="9">
          <cell r="C9">
            <v>1.0195740543139793</v>
          </cell>
        </row>
        <row r="10">
          <cell r="C10">
            <v>1.0395127976263299</v>
          </cell>
        </row>
        <row r="11">
          <cell r="C11">
            <v>1.0597934634709925</v>
          </cell>
        </row>
        <row r="12">
          <cell r="C12">
            <v>1.080436477836207</v>
          </cell>
        </row>
        <row r="13">
          <cell r="C13">
            <v>1.10148158379452</v>
          </cell>
        </row>
        <row r="14">
          <cell r="C14">
            <v>1.1229366134215375</v>
          </cell>
        </row>
        <row r="15">
          <cell r="C15">
            <v>1.1448095513486742</v>
          </cell>
        </row>
        <row r="16">
          <cell r="C16">
            <v>1.1671085377346875</v>
          </cell>
        </row>
        <row r="17">
          <cell r="C17">
            <v>1.1898418712950913</v>
          </cell>
        </row>
        <row r="18">
          <cell r="C18">
            <v>1.213018012390578</v>
          </cell>
        </row>
        <row r="19">
          <cell r="C19">
            <v>1.2366455861755981</v>
          </cell>
        </row>
        <row r="20">
          <cell r="C20">
            <v>1.2607333858082674</v>
          </cell>
        </row>
        <row r="21">
          <cell r="C21">
            <v>1.2852903757228009</v>
          </cell>
        </row>
        <row r="22">
          <cell r="C22">
            <v>1.3103256949656847</v>
          </cell>
        </row>
        <row r="23">
          <cell r="C23">
            <v>1.3358486605968336</v>
          </cell>
        </row>
        <row r="24">
          <cell r="C24">
            <v>1.3618687711569963</v>
          </cell>
        </row>
        <row r="25">
          <cell r="C25">
            <v>1.3883957102027007</v>
          </cell>
        </row>
      </sheetData>
      <sheetData sheetId="2"/>
      <sheetData sheetId="3"/>
      <sheetData sheetId="4"/>
      <sheetData sheetId="5">
        <row r="34">
          <cell r="A34">
            <v>2018</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visions"/>
      <sheetName val="RunOptions"/>
      <sheetName val="Reconciliation"/>
      <sheetName val="Revenue Requirement"/>
      <sheetName val="Balance"/>
      <sheetName val="Rate Base"/>
      <sheetName val="Rev to Cost"/>
      <sheetName val="Unit Costs"/>
      <sheetName val="NPRateCalcs"/>
      <sheetName val="Other Unit Costs"/>
      <sheetName val="IslIntCos"/>
      <sheetName val="LabIntCos"/>
      <sheetName val="NLSOCos"/>
      <sheetName val="AffiliateCoS"/>
      <sheetName val="AC"/>
      <sheetName val="AS1"/>
      <sheetName val="AS2"/>
      <sheetName val="AS3"/>
      <sheetName val="AS4"/>
      <sheetName val="AS5_6"/>
      <sheetName val="TrueUp"/>
      <sheetName val="IslIsoCos"/>
      <sheetName val="LabIsoCos"/>
      <sheetName val="LALCos"/>
      <sheetName val="Schedule 4.1"/>
      <sheetName val="Schedules 4.2,4.3,4.4"/>
      <sheetName val="AED"/>
      <sheetName val="AllocDep"/>
      <sheetName val="AllocMisc"/>
      <sheetName val="AllocNBV"/>
      <sheetName val="AllocPlt"/>
      <sheetName val="Average Costs"/>
      <sheetName val="Coverage"/>
      <sheetName val="Customers"/>
      <sheetName val="DistnDetails"/>
      <sheetName val="LabourRatios"/>
      <sheetName val="O&amp;M Summary"/>
      <sheetName val="SDEPDetails"/>
      <sheetName val="SNBVDetails"/>
      <sheetName val="SpecAssFuel"/>
      <sheetName val="SPLTDetails"/>
      <sheetName val="SystemizedPlant"/>
      <sheetName val="IndexPlt"/>
      <sheetName val="FunSum"/>
      <sheetName val="FunDep"/>
      <sheetName val="FunDisGL"/>
      <sheetName val="FunExpCr"/>
      <sheetName val="FunNBV"/>
      <sheetName val="FunOAM"/>
      <sheetName val="FunPlt"/>
      <sheetName val="FunRB"/>
      <sheetName val="PrtRanges"/>
      <sheetName val="Island Load"/>
      <sheetName val="Labrador Load"/>
    </sheetNames>
    <sheetDataSet>
      <sheetData sheetId="0"/>
      <sheetData sheetId="1"/>
      <sheetData sheetId="2"/>
      <sheetData sheetId="3"/>
      <sheetData sheetId="4"/>
      <sheetData sheetId="5"/>
      <sheetData sheetId="6"/>
      <sheetData sheetId="7"/>
      <sheetData sheetId="8"/>
      <sheetData sheetId="9"/>
      <sheetData sheetId="10">
        <row r="16">
          <cell r="D16">
            <v>7964116.4861029601</v>
          </cell>
        </row>
        <row r="24">
          <cell r="D24">
            <v>223500</v>
          </cell>
        </row>
      </sheetData>
      <sheetData sheetId="11">
        <row r="26">
          <cell r="F26">
            <v>190832680.52000022</v>
          </cell>
        </row>
        <row r="29">
          <cell r="F29">
            <v>1490049569.1200004</v>
          </cell>
        </row>
        <row r="38">
          <cell r="I38">
            <v>701562995.2050004</v>
          </cell>
          <cell r="J38">
            <v>127579558.79000019</v>
          </cell>
        </row>
        <row r="52">
          <cell r="G52">
            <v>99847076.683644831</v>
          </cell>
          <cell r="H52">
            <v>34876159.470599756</v>
          </cell>
          <cell r="I52">
            <v>21595319.975848895</v>
          </cell>
          <cell r="J52">
            <v>3433851.3530951715</v>
          </cell>
        </row>
        <row r="53">
          <cell r="G53">
            <v>6282190.3272890132</v>
          </cell>
          <cell r="H53">
            <v>4126266.5879043578</v>
          </cell>
          <cell r="I53">
            <v>4537470.5192823866</v>
          </cell>
          <cell r="J53">
            <v>825141.13604798319</v>
          </cell>
        </row>
        <row r="54">
          <cell r="G54">
            <v>0</v>
          </cell>
          <cell r="H54">
            <v>0</v>
          </cell>
          <cell r="I54">
            <v>0</v>
          </cell>
          <cell r="J54">
            <v>0</v>
          </cell>
        </row>
        <row r="55">
          <cell r="G55">
            <v>125755.54164105376</v>
          </cell>
          <cell r="H55">
            <v>0</v>
          </cell>
          <cell r="I55">
            <v>0</v>
          </cell>
          <cell r="J55">
            <v>0</v>
          </cell>
        </row>
        <row r="56">
          <cell r="G56">
            <v>0</v>
          </cell>
          <cell r="H56">
            <v>0</v>
          </cell>
          <cell r="I56">
            <v>0</v>
          </cell>
          <cell r="J56">
            <v>0</v>
          </cell>
        </row>
        <row r="57">
          <cell r="G57">
            <v>532147.79690751049</v>
          </cell>
          <cell r="H57">
            <v>349525.17510782467</v>
          </cell>
          <cell r="I57">
            <v>384357.17712661007</v>
          </cell>
          <cell r="J57">
            <v>69895.532419372044</v>
          </cell>
        </row>
        <row r="84">
          <cell r="F84">
            <v>148387550.94269365</v>
          </cell>
        </row>
        <row r="87">
          <cell r="F87">
            <v>982005899.40020931</v>
          </cell>
        </row>
        <row r="89">
          <cell r="I89">
            <v>382596009.07089585</v>
          </cell>
          <cell r="J89">
            <v>56203679.088700674</v>
          </cell>
        </row>
        <row r="90">
          <cell r="I90">
            <v>170057148.38973758</v>
          </cell>
          <cell r="J90">
            <v>13881012.778647279</v>
          </cell>
        </row>
        <row r="110">
          <cell r="G110">
            <v>38894081.777530737</v>
          </cell>
          <cell r="H110">
            <v>13585537.439754648</v>
          </cell>
          <cell r="I110">
            <v>8412165.5740993004</v>
          </cell>
          <cell r="J110">
            <v>1337610.4716848964</v>
          </cell>
        </row>
        <row r="111">
          <cell r="G111">
            <v>467200.51727525005</v>
          </cell>
          <cell r="H111">
            <v>357272.27353420306</v>
          </cell>
          <cell r="I111">
            <v>429076.2922690764</v>
          </cell>
          <cell r="J111">
            <v>54413.295799191052</v>
          </cell>
        </row>
        <row r="112">
          <cell r="G112">
            <v>0</v>
          </cell>
          <cell r="H112">
            <v>0</v>
          </cell>
          <cell r="I112">
            <v>0</v>
          </cell>
          <cell r="J112">
            <v>0</v>
          </cell>
        </row>
        <row r="113">
          <cell r="G113">
            <v>125755.54164105376</v>
          </cell>
          <cell r="H113">
            <v>0</v>
          </cell>
          <cell r="I113">
            <v>0</v>
          </cell>
          <cell r="J113">
            <v>0</v>
          </cell>
        </row>
        <row r="114">
          <cell r="G114">
            <v>0</v>
          </cell>
          <cell r="H114">
            <v>0</v>
          </cell>
          <cell r="I114">
            <v>0</v>
          </cell>
          <cell r="J114">
            <v>0</v>
          </cell>
        </row>
        <row r="115">
          <cell r="G115">
            <v>491933.64115848072</v>
          </cell>
          <cell r="H115">
            <v>376185.90713396843</v>
          </cell>
          <cell r="I115">
            <v>451791.15815565694</v>
          </cell>
          <cell r="J115">
            <v>57293.880764604066</v>
          </cell>
        </row>
        <row r="116">
          <cell r="G116">
            <v>641736387.7962153</v>
          </cell>
          <cell r="H116">
            <v>474488092.81676888</v>
          </cell>
          <cell r="I116">
            <v>561946190.48515749</v>
          </cell>
          <cell r="J116">
            <v>71534009.515596658</v>
          </cell>
        </row>
        <row r="197">
          <cell r="G197">
            <v>425601.7038092991</v>
          </cell>
          <cell r="H197">
            <v>314682.07909096946</v>
          </cell>
          <cell r="I197">
            <v>372684.57994246605</v>
          </cell>
          <cell r="J197">
            <v>47441.592699300738</v>
          </cell>
        </row>
        <row r="203">
          <cell r="G203">
            <v>10628283.071539689</v>
          </cell>
          <cell r="H203">
            <v>6677350.6445061918</v>
          </cell>
          <cell r="I203">
            <v>7177594.33518463</v>
          </cell>
          <cell r="J203">
            <v>1300386.1317466081</v>
          </cell>
        </row>
        <row r="234">
          <cell r="F234">
            <v>7604640.9364999998</v>
          </cell>
        </row>
        <row r="237">
          <cell r="G237">
            <v>31401622.961065825</v>
          </cell>
          <cell r="H237">
            <v>10571586.402986951</v>
          </cell>
        </row>
        <row r="243">
          <cell r="I243">
            <v>6944868.695287399</v>
          </cell>
          <cell r="J243">
            <v>1104296.9862475262</v>
          </cell>
        </row>
        <row r="257">
          <cell r="F257">
            <v>1141471.55699</v>
          </cell>
        </row>
        <row r="263">
          <cell r="G263">
            <v>1017927.1932219786</v>
          </cell>
          <cell r="H263">
            <v>625486.99990524771</v>
          </cell>
          <cell r="I263">
            <v>254016.13964228402</v>
          </cell>
          <cell r="J263">
            <v>27153.134412816024</v>
          </cell>
        </row>
        <row r="269">
          <cell r="G269">
            <v>20123138.740868129</v>
          </cell>
          <cell r="H269">
            <v>8181936.1105964938</v>
          </cell>
          <cell r="I269">
            <v>6279679.481261191</v>
          </cell>
          <cell r="J269">
            <v>1048125.1195930722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Operating Load Forecast for Island and Labrador Interconnected Systems - June 2018 2020-2040 Extended" refreshOnLoad="1" growShrinkType="overwriteClear" connectionId="2" xr16:uid="{00000000-0016-0000-0D00-000000000000}" autoFormatId="16" applyNumberFormats="0" applyBorderFormats="0" applyFontFormats="0" applyPatternFormats="0" applyAlignmentFormats="0" applyWidthHeightFormats="0">
  <queryTableRefresh nextId="256">
    <queryTableFields count="255">
      <queryTableField id="1" name="Spare" tableColumnId="1"/>
      <queryTableField id="2" name="Scenario" tableColumnId="2"/>
      <queryTableField id="3" name="UOM" tableColumnId="3"/>
      <queryTableField id="4" name="Key" tableColumnId="4"/>
      <queryTableField id="5" name="Description" tableColumnId="5"/>
      <queryTableField id="6" name="1/1/2018" tableColumnId="6"/>
      <queryTableField id="7" name="2/1/2018" tableColumnId="7"/>
      <queryTableField id="8" name="3/1/2018" tableColumnId="8"/>
      <queryTableField id="9" name="4/1/2018" tableColumnId="9"/>
      <queryTableField id="10" name="5/1/2018" tableColumnId="10"/>
      <queryTableField id="11" name="6/1/2018" tableColumnId="11"/>
      <queryTableField id="12" name="7/1/2018" tableColumnId="12"/>
      <queryTableField id="13" name="8/1/2018" tableColumnId="13"/>
      <queryTableField id="14" name="9/1/2018" tableColumnId="14"/>
      <queryTableField id="15" name="10/1/2018" tableColumnId="15"/>
      <queryTableField id="16" name="11/1/2018" tableColumnId="16"/>
      <queryTableField id="17" name="12/1/2018" tableColumnId="17"/>
      <queryTableField id="18" name="1/1/2019" tableColumnId="18"/>
      <queryTableField id="19" name="2/1/2019" tableColumnId="19"/>
      <queryTableField id="20" name="3/1/2019" tableColumnId="20"/>
      <queryTableField id="21" name="4/1/2019" tableColumnId="21"/>
      <queryTableField id="22" name="5/1/2019" tableColumnId="22"/>
      <queryTableField id="23" name="6/1/2019" tableColumnId="23"/>
      <queryTableField id="24" name="7/1/2019" tableColumnId="24"/>
      <queryTableField id="25" name="8/1/2019" tableColumnId="25"/>
      <queryTableField id="26" name="9/1/2019" tableColumnId="26"/>
      <queryTableField id="27" name="10/1/2019" tableColumnId="27"/>
      <queryTableField id="28" name="11/1/2019" tableColumnId="28"/>
      <queryTableField id="29" name="12/1/2019" tableColumnId="29"/>
      <queryTableField id="30" name="1/1/2020" tableColumnId="30"/>
      <queryTableField id="31" name="2/1/2020" tableColumnId="31"/>
      <queryTableField id="32" name="3/1/2020" tableColumnId="32"/>
      <queryTableField id="33" name="4/1/2020" tableColumnId="33"/>
      <queryTableField id="34" name="5/1/2020" tableColumnId="34"/>
      <queryTableField id="35" name="6/1/2020" tableColumnId="35"/>
      <queryTableField id="36" name="7/1/2020" tableColumnId="36"/>
      <queryTableField id="37" name="8/1/2020" tableColumnId="37"/>
      <queryTableField id="38" name="9/1/2020" tableColumnId="38"/>
      <queryTableField id="39" name="10/1/2020" tableColumnId="39"/>
      <queryTableField id="40" name="11/1/2020" tableColumnId="40"/>
      <queryTableField id="41" name="12/1/2020" tableColumnId="41"/>
      <queryTableField id="42" name="1/1/2021" tableColumnId="42"/>
      <queryTableField id="43" name="2/1/2021" tableColumnId="43"/>
      <queryTableField id="44" name="3/1/2021" tableColumnId="44"/>
      <queryTableField id="45" name="4/1/2021" tableColumnId="45"/>
      <queryTableField id="46" name="5/1/2021" tableColumnId="46"/>
      <queryTableField id="47" name="6/1/2021" tableColumnId="47"/>
      <queryTableField id="48" name="7/1/2021" tableColumnId="48"/>
      <queryTableField id="49" name="8/1/2021" tableColumnId="49"/>
      <queryTableField id="50" name="9/1/2021" tableColumnId="50"/>
      <queryTableField id="51" name="10/1/2021" tableColumnId="51"/>
      <queryTableField id="52" name="11/1/2021" tableColumnId="52"/>
      <queryTableField id="53" name="12/1/2021" tableColumnId="53"/>
      <queryTableField id="54" name="1/1/2022" tableColumnId="54"/>
      <queryTableField id="55" name="2/1/2022" tableColumnId="55"/>
      <queryTableField id="56" name="3/1/2022" tableColumnId="56"/>
      <queryTableField id="57" name="4/1/2022" tableColumnId="57"/>
      <queryTableField id="58" name="5/1/2022" tableColumnId="58"/>
      <queryTableField id="59" name="6/1/2022" tableColumnId="59"/>
      <queryTableField id="60" name="7/1/2022" tableColumnId="60"/>
      <queryTableField id="61" name="8/1/2022" tableColumnId="61"/>
      <queryTableField id="62" name="9/1/2022" tableColumnId="62"/>
      <queryTableField id="63" name="10/1/2022" tableColumnId="63"/>
      <queryTableField id="64" name="11/1/2022" tableColumnId="64"/>
      <queryTableField id="65" name="12/1/2022" tableColumnId="65"/>
      <queryTableField id="66" name="1/1/2023" tableColumnId="66"/>
      <queryTableField id="67" name="2/1/2023" tableColumnId="67"/>
      <queryTableField id="68" name="3/1/2023" tableColumnId="68"/>
      <queryTableField id="69" name="4/1/2023" tableColumnId="69"/>
      <queryTableField id="70" name="5/1/2023" tableColumnId="70"/>
      <queryTableField id="71" name="6/1/2023" tableColumnId="71"/>
      <queryTableField id="72" name="7/1/2023" tableColumnId="72"/>
      <queryTableField id="73" name="8/1/2023" tableColumnId="73"/>
      <queryTableField id="74" name="9/1/2023" tableColumnId="74"/>
      <queryTableField id="75" name="10/1/2023" tableColumnId="75"/>
      <queryTableField id="76" name="11/1/2023" tableColumnId="76"/>
      <queryTableField id="77" name="12/1/2023" tableColumnId="77"/>
      <queryTableField id="78" name="1/1/2024" tableColumnId="78"/>
      <queryTableField id="79" name="2/1/2024" tableColumnId="79"/>
      <queryTableField id="80" name="3/1/2024" tableColumnId="80"/>
      <queryTableField id="81" name="4/1/2024" tableColumnId="81"/>
      <queryTableField id="82" name="5/1/2024" tableColumnId="82"/>
      <queryTableField id="83" name="6/1/2024" tableColumnId="83"/>
      <queryTableField id="84" name="7/1/2024" tableColumnId="84"/>
      <queryTableField id="85" name="8/1/2024" tableColumnId="85"/>
      <queryTableField id="86" name="9/1/2024" tableColumnId="86"/>
      <queryTableField id="87" name="10/1/2024" tableColumnId="87"/>
      <queryTableField id="88" name="11/1/2024" tableColumnId="88"/>
      <queryTableField id="89" name="12/1/2024" tableColumnId="89"/>
      <queryTableField id="90" name="1/1/2025" tableColumnId="90"/>
      <queryTableField id="91" name="2/1/2025" tableColumnId="91"/>
      <queryTableField id="92" name="3/1/2025" tableColumnId="92"/>
      <queryTableField id="93" name="4/1/2025" tableColumnId="93"/>
      <queryTableField id="94" name="5/1/2025" tableColumnId="94"/>
      <queryTableField id="95" name="6/1/2025" tableColumnId="95"/>
      <queryTableField id="96" name="7/1/2025" tableColumnId="96"/>
      <queryTableField id="97" name="8/1/2025" tableColumnId="97"/>
      <queryTableField id="98" name="9/1/2025" tableColumnId="98"/>
      <queryTableField id="99" name="10/1/2025" tableColumnId="99"/>
      <queryTableField id="100" name="11/1/2025" tableColumnId="100"/>
      <queryTableField id="101" name="12/1/2025" tableColumnId="101"/>
      <queryTableField id="102" name="1/1/2026" tableColumnId="102"/>
      <queryTableField id="103" name="2/1/2026" tableColumnId="103"/>
      <queryTableField id="104" name="3/1/2026" tableColumnId="104"/>
      <queryTableField id="105" name="4/1/2026" tableColumnId="105"/>
      <queryTableField id="106" name="5/1/2026" tableColumnId="106"/>
      <queryTableField id="107" name="6/1/2026" tableColumnId="107"/>
      <queryTableField id="108" name="7/1/2026" tableColumnId="108"/>
      <queryTableField id="109" name="8/1/2026" tableColumnId="109"/>
      <queryTableField id="110" name="9/1/2026" tableColumnId="110"/>
      <queryTableField id="111" name="10/1/2026" tableColumnId="111"/>
      <queryTableField id="112" name="11/1/2026" tableColumnId="112"/>
      <queryTableField id="113" name="12/1/2026" tableColumnId="113"/>
      <queryTableField id="114" name="1/1/2027" tableColumnId="114"/>
      <queryTableField id="115" name="2/1/2027" tableColumnId="115"/>
      <queryTableField id="116" name="3/1/2027" tableColumnId="116"/>
      <queryTableField id="117" name="4/1/2027" tableColumnId="117"/>
      <queryTableField id="118" name="5/1/2027" tableColumnId="118"/>
      <queryTableField id="119" name="6/1/2027" tableColumnId="119"/>
      <queryTableField id="120" name="7/1/2027" tableColumnId="120"/>
      <queryTableField id="121" name="8/1/2027" tableColumnId="121"/>
      <queryTableField id="122" name="9/1/2027" tableColumnId="122"/>
      <queryTableField id="123" name="10/1/2027" tableColumnId="123"/>
      <queryTableField id="124" name="11/1/2027" tableColumnId="124"/>
      <queryTableField id="125" name="12/1/2027" tableColumnId="125"/>
      <queryTableField id="126" name="1/1/2028" tableColumnId="126"/>
      <queryTableField id="127" name="2/1/2028" tableColumnId="127"/>
      <queryTableField id="128" name="3/1/2028" tableColumnId="128"/>
      <queryTableField id="129" name="4/1/2028" tableColumnId="129"/>
      <queryTableField id="130" name="5/1/2028" tableColumnId="130"/>
      <queryTableField id="131" name="6/1/2028" tableColumnId="131"/>
      <queryTableField id="132" name="7/1/2028" tableColumnId="132"/>
      <queryTableField id="133" name="8/1/2028" tableColumnId="133"/>
      <queryTableField id="134" name="9/1/2028" tableColumnId="134"/>
      <queryTableField id="135" name="10/1/2028" tableColumnId="135"/>
      <queryTableField id="136" name="11/1/2028" tableColumnId="136"/>
      <queryTableField id="137" name="12/1/2028" tableColumnId="137"/>
      <queryTableField id="138" name="1/1/2029" tableColumnId="138"/>
      <queryTableField id="139" name="2/1/2029" tableColumnId="139"/>
      <queryTableField id="140" name="3/1/2029" tableColumnId="140"/>
      <queryTableField id="141" name="4/1/2029" tableColumnId="141"/>
      <queryTableField id="142" name="5/1/2029" tableColumnId="142"/>
      <queryTableField id="143" name="6/1/2029" tableColumnId="143"/>
      <queryTableField id="144" name="7/1/2029" tableColumnId="144"/>
      <queryTableField id="145" name="8/1/2029" tableColumnId="145"/>
      <queryTableField id="146" name="9/1/2029" tableColumnId="146"/>
      <queryTableField id="147" name="10/1/2029" tableColumnId="147"/>
      <queryTableField id="148" name="11/1/2029" tableColumnId="148"/>
      <queryTableField id="149" name="12/1/2029" tableColumnId="149"/>
      <queryTableField id="150" name="1/1/2030" tableColumnId="150"/>
      <queryTableField id="151" name="2/1/2030" tableColumnId="151"/>
      <queryTableField id="152" name="3/1/2030" tableColumnId="152"/>
      <queryTableField id="153" name="4/1/2030" tableColumnId="153"/>
      <queryTableField id="154" name="5/1/2030" tableColumnId="154"/>
      <queryTableField id="155" name="6/1/2030" tableColumnId="155"/>
      <queryTableField id="156" name="7/1/2030" tableColumnId="156"/>
      <queryTableField id="157" name="8/1/2030" tableColumnId="157"/>
      <queryTableField id="158" name="9/1/2030" tableColumnId="158"/>
      <queryTableField id="159" name="10/1/2030" tableColumnId="159"/>
      <queryTableField id="160" name="11/1/2030" tableColumnId="160"/>
      <queryTableField id="161" name="12/1/2030" tableColumnId="161"/>
      <queryTableField id="162" name="1/1/2031" tableColumnId="162"/>
      <queryTableField id="163" name="2/1/2031" tableColumnId="163"/>
      <queryTableField id="164" name="3/1/2031" tableColumnId="164"/>
      <queryTableField id="165" name="4/1/2031" tableColumnId="165"/>
      <queryTableField id="166" name="5/1/2031" tableColumnId="166"/>
      <queryTableField id="167" name="6/1/2031" tableColumnId="167"/>
      <queryTableField id="168" name="7/1/2031" tableColumnId="168"/>
      <queryTableField id="169" name="8/1/2031" tableColumnId="169"/>
      <queryTableField id="170" name="9/1/2031" tableColumnId="170"/>
      <queryTableField id="171" name="10/1/2031" tableColumnId="171"/>
      <queryTableField id="172" name="11/1/2031" tableColumnId="172"/>
      <queryTableField id="173" name="12/1/2031" tableColumnId="173"/>
      <queryTableField id="174" name="1/1/2032" tableColumnId="174"/>
      <queryTableField id="175" name="2/1/2032" tableColumnId="175"/>
      <queryTableField id="176" name="3/1/2032" tableColumnId="176"/>
      <queryTableField id="177" name="4/1/2032" tableColumnId="177"/>
      <queryTableField id="178" name="5/1/2032" tableColumnId="178"/>
      <queryTableField id="179" name="6/1/2032" tableColumnId="179"/>
      <queryTableField id="180" name="7/1/2032" tableColumnId="180"/>
      <queryTableField id="181" name="8/1/2032" tableColumnId="181"/>
      <queryTableField id="182" name="9/1/2032" tableColumnId="182"/>
      <queryTableField id="183" name="10/1/2032" tableColumnId="183"/>
      <queryTableField id="184" name="11/1/2032" tableColumnId="184"/>
      <queryTableField id="185" name="12/1/2032" tableColumnId="185"/>
      <queryTableField id="186" name="1/1/2033" tableColumnId="186"/>
      <queryTableField id="187" name="2/1/2033" tableColumnId="187"/>
      <queryTableField id="188" name="3/1/2033" tableColumnId="188"/>
      <queryTableField id="189" name="4/1/2033" tableColumnId="189"/>
      <queryTableField id="190" name="5/1/2033" tableColumnId="190"/>
      <queryTableField id="191" name="6/1/2033" tableColumnId="191"/>
      <queryTableField id="192" name="7/1/2033" tableColumnId="192"/>
      <queryTableField id="193" name="8/1/2033" tableColumnId="193"/>
      <queryTableField id="194" name="9/1/2033" tableColumnId="194"/>
      <queryTableField id="195" name="10/1/2033" tableColumnId="195"/>
      <queryTableField id="196" name="11/1/2033" tableColumnId="196"/>
      <queryTableField id="197" name="12/1/2033" tableColumnId="197"/>
      <queryTableField id="198" name="1/1/2034" tableColumnId="198"/>
      <queryTableField id="199" name="2/1/2034" tableColumnId="199"/>
      <queryTableField id="200" name="3/1/2034" tableColumnId="200"/>
      <queryTableField id="201" name="4/1/2034" tableColumnId="201"/>
      <queryTableField id="202" name="5/1/2034" tableColumnId="202"/>
      <queryTableField id="203" name="6/1/2034" tableColumnId="203"/>
      <queryTableField id="204" name="7/1/2034" tableColumnId="204"/>
      <queryTableField id="205" name="8/1/2034" tableColumnId="205"/>
      <queryTableField id="206" name="9/1/2034" tableColumnId="206"/>
      <queryTableField id="207" name="10/1/2034" tableColumnId="207"/>
      <queryTableField id="208" name="11/1/2034" tableColumnId="208"/>
      <queryTableField id="209" name="12/1/2034" tableColumnId="209"/>
      <queryTableField id="210" name="1/1/2035" tableColumnId="210"/>
      <queryTableField id="211" name="2/1/2035" tableColumnId="211"/>
      <queryTableField id="212" name="3/1/2035" tableColumnId="212"/>
      <queryTableField id="213" name="4/1/2035" tableColumnId="213"/>
      <queryTableField id="214" name="5/1/2035" tableColumnId="214"/>
      <queryTableField id="215" name="6/1/2035" tableColumnId="215"/>
      <queryTableField id="216" name="7/1/2035" tableColumnId="216"/>
      <queryTableField id="217" name="8/1/2035" tableColumnId="217"/>
      <queryTableField id="218" name="9/1/2035" tableColumnId="218"/>
      <queryTableField id="219" name="10/1/2035" tableColumnId="219"/>
      <queryTableField id="220" name="11/1/2035" tableColumnId="220"/>
      <queryTableField id="221" name="12/1/2035" tableColumnId="221"/>
      <queryTableField id="222" name="1/1/2036" tableColumnId="222"/>
      <queryTableField id="223" name="2/1/2036" tableColumnId="223"/>
      <queryTableField id="224" name="3/1/2036" tableColumnId="224"/>
      <queryTableField id="225" name="4/1/2036" tableColumnId="225"/>
      <queryTableField id="226" name="5/1/2036" tableColumnId="226"/>
      <queryTableField id="227" name="6/1/2036" tableColumnId="227"/>
      <queryTableField id="228" name="7/1/2036" tableColumnId="228"/>
      <queryTableField id="229" name="8/1/2036" tableColumnId="229"/>
      <queryTableField id="230" name="9/1/2036" tableColumnId="230"/>
      <queryTableField id="231" name="10/1/2036" tableColumnId="231"/>
      <queryTableField id="232" name="11/1/2036" tableColumnId="232"/>
      <queryTableField id="233" name="12/1/2036" tableColumnId="233"/>
      <queryTableField id="234" name="1/1/2037" tableColumnId="234"/>
      <queryTableField id="235" name="2/1/2037" tableColumnId="235"/>
      <queryTableField id="236" name="3/1/2037" tableColumnId="236"/>
      <queryTableField id="237" name="4/1/2037" tableColumnId="237"/>
      <queryTableField id="238" name="5/1/2037" tableColumnId="238"/>
      <queryTableField id="239" name="6/1/2037" tableColumnId="239"/>
      <queryTableField id="240" name="7/1/2037" tableColumnId="240"/>
      <queryTableField id="241" name="8/1/2037" tableColumnId="241"/>
      <queryTableField id="242" name="9/1/2037" tableColumnId="242"/>
      <queryTableField id="243" name="10/1/2037" tableColumnId="243"/>
      <queryTableField id="244" name="11/1/2037" tableColumnId="244"/>
      <queryTableField id="245" name="12/1/2037" tableColumnId="245"/>
      <queryTableField id="246" name="1/1/2038" tableColumnId="246"/>
      <queryTableField id="247" name="2/1/2038" tableColumnId="247"/>
      <queryTableField id="248" name="3/1/2038" tableColumnId="248"/>
      <queryTableField id="249" name="4/1/2038" tableColumnId="249"/>
      <queryTableField id="250" name="5/1/2038" tableColumnId="250"/>
      <queryTableField id="251" name="6/1/2038" tableColumnId="251"/>
      <queryTableField id="252" name="7/1/2038" tableColumnId="252"/>
      <queryTableField id="253" name="8/1/2038" tableColumnId="253"/>
      <queryTableField id="254" name="9/1/2038" tableColumnId="254"/>
      <queryTableField id="255" name="10/1/2038" tableColumnId="255"/>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Operating Load Forecast for Island and Labrador Interconnected Systems - June 2018 2020-2040 Extended" refreshOnLoad="1" growShrinkType="overwriteClear" connectionId="3" xr16:uid="{00000000-0016-0000-0E00-000001000000}" autoFormatId="16" applyNumberFormats="0" applyBorderFormats="0" applyFontFormats="0" applyPatternFormats="0" applyAlignmentFormats="0" applyWidthHeightFormats="0">
  <queryTableRefresh nextId="256">
    <queryTableFields count="255">
      <queryTableField id="1" name="Spare" tableColumnId="1"/>
      <queryTableField id="2" name="Scenario" tableColumnId="2"/>
      <queryTableField id="3" name="UOM" tableColumnId="3"/>
      <queryTableField id="4" name="Key" tableColumnId="4"/>
      <queryTableField id="5" name="Description" tableColumnId="5"/>
      <queryTableField id="6" name="1/1/2018" tableColumnId="6"/>
      <queryTableField id="7" name="2/1/2018" tableColumnId="7"/>
      <queryTableField id="8" name="3/1/2018" tableColumnId="8"/>
      <queryTableField id="9" name="4/1/2018" tableColumnId="9"/>
      <queryTableField id="10" name="5/1/2018" tableColumnId="10"/>
      <queryTableField id="11" name="6/1/2018" tableColumnId="11"/>
      <queryTableField id="12" name="7/1/2018" tableColumnId="12"/>
      <queryTableField id="13" name="8/1/2018" tableColumnId="13"/>
      <queryTableField id="14" name="9/1/2018" tableColumnId="14"/>
      <queryTableField id="15" name="10/1/2018" tableColumnId="15"/>
      <queryTableField id="16" name="11/1/2018" tableColumnId="16"/>
      <queryTableField id="17" name="12/1/2018" tableColumnId="17"/>
      <queryTableField id="18" name="1/1/2019" tableColumnId="18"/>
      <queryTableField id="19" name="2/1/2019" tableColumnId="19"/>
      <queryTableField id="20" name="3/1/2019" tableColumnId="20"/>
      <queryTableField id="21" name="4/1/2019" tableColumnId="21"/>
      <queryTableField id="22" name="5/1/2019" tableColumnId="22"/>
      <queryTableField id="23" name="6/1/2019" tableColumnId="23"/>
      <queryTableField id="24" name="7/1/2019" tableColumnId="24"/>
      <queryTableField id="25" name="8/1/2019" tableColumnId="25"/>
      <queryTableField id="26" name="9/1/2019" tableColumnId="26"/>
      <queryTableField id="27" name="10/1/2019" tableColumnId="27"/>
      <queryTableField id="28" name="11/1/2019" tableColumnId="28"/>
      <queryTableField id="29" name="12/1/2019" tableColumnId="29"/>
      <queryTableField id="30" name="1/1/2020" tableColumnId="30"/>
      <queryTableField id="31" name="2/1/2020" tableColumnId="31"/>
      <queryTableField id="32" name="3/1/2020" tableColumnId="32"/>
      <queryTableField id="33" name="4/1/2020" tableColumnId="33"/>
      <queryTableField id="34" name="5/1/2020" tableColumnId="34"/>
      <queryTableField id="35" name="6/1/2020" tableColumnId="35"/>
      <queryTableField id="36" name="7/1/2020" tableColumnId="36"/>
      <queryTableField id="37" name="8/1/2020" tableColumnId="37"/>
      <queryTableField id="38" name="9/1/2020" tableColumnId="38"/>
      <queryTableField id="39" name="10/1/2020" tableColumnId="39"/>
      <queryTableField id="40" name="11/1/2020" tableColumnId="40"/>
      <queryTableField id="41" name="12/1/2020" tableColumnId="41"/>
      <queryTableField id="42" name="1/1/2021" tableColumnId="42"/>
      <queryTableField id="43" name="2/1/2021" tableColumnId="43"/>
      <queryTableField id="44" name="3/1/2021" tableColumnId="44"/>
      <queryTableField id="45" name="4/1/2021" tableColumnId="45"/>
      <queryTableField id="46" name="5/1/2021" tableColumnId="46"/>
      <queryTableField id="47" name="6/1/2021" tableColumnId="47"/>
      <queryTableField id="48" name="7/1/2021" tableColumnId="48"/>
      <queryTableField id="49" name="8/1/2021" tableColumnId="49"/>
      <queryTableField id="50" name="9/1/2021" tableColumnId="50"/>
      <queryTableField id="51" name="10/1/2021" tableColumnId="51"/>
      <queryTableField id="52" name="11/1/2021" tableColumnId="52"/>
      <queryTableField id="53" name="12/1/2021" tableColumnId="53"/>
      <queryTableField id="54" name="1/1/2022" tableColumnId="54"/>
      <queryTableField id="55" name="2/1/2022" tableColumnId="55"/>
      <queryTableField id="56" name="3/1/2022" tableColumnId="56"/>
      <queryTableField id="57" name="4/1/2022" tableColumnId="57"/>
      <queryTableField id="58" name="5/1/2022" tableColumnId="58"/>
      <queryTableField id="59" name="6/1/2022" tableColumnId="59"/>
      <queryTableField id="60" name="7/1/2022" tableColumnId="60"/>
      <queryTableField id="61" name="8/1/2022" tableColumnId="61"/>
      <queryTableField id="62" name="9/1/2022" tableColumnId="62"/>
      <queryTableField id="63" name="10/1/2022" tableColumnId="63"/>
      <queryTableField id="64" name="11/1/2022" tableColumnId="64"/>
      <queryTableField id="65" name="12/1/2022" tableColumnId="65"/>
      <queryTableField id="66" name="1/1/2023" tableColumnId="66"/>
      <queryTableField id="67" name="2/1/2023" tableColumnId="67"/>
      <queryTableField id="68" name="3/1/2023" tableColumnId="68"/>
      <queryTableField id="69" name="4/1/2023" tableColumnId="69"/>
      <queryTableField id="70" name="5/1/2023" tableColumnId="70"/>
      <queryTableField id="71" name="6/1/2023" tableColumnId="71"/>
      <queryTableField id="72" name="7/1/2023" tableColumnId="72"/>
      <queryTableField id="73" name="8/1/2023" tableColumnId="73"/>
      <queryTableField id="74" name="9/1/2023" tableColumnId="74"/>
      <queryTableField id="75" name="10/1/2023" tableColumnId="75"/>
      <queryTableField id="76" name="11/1/2023" tableColumnId="76"/>
      <queryTableField id="77" name="12/1/2023" tableColumnId="77"/>
      <queryTableField id="78" name="1/1/2024" tableColumnId="78"/>
      <queryTableField id="79" name="2/1/2024" tableColumnId="79"/>
      <queryTableField id="80" name="3/1/2024" tableColumnId="80"/>
      <queryTableField id="81" name="4/1/2024" tableColumnId="81"/>
      <queryTableField id="82" name="5/1/2024" tableColumnId="82"/>
      <queryTableField id="83" name="6/1/2024" tableColumnId="83"/>
      <queryTableField id="84" name="7/1/2024" tableColumnId="84"/>
      <queryTableField id="85" name="8/1/2024" tableColumnId="85"/>
      <queryTableField id="86" name="9/1/2024" tableColumnId="86"/>
      <queryTableField id="87" name="10/1/2024" tableColumnId="87"/>
      <queryTableField id="88" name="11/1/2024" tableColumnId="88"/>
      <queryTableField id="89" name="12/1/2024" tableColumnId="89"/>
      <queryTableField id="90" name="1/1/2025" tableColumnId="90"/>
      <queryTableField id="91" name="2/1/2025" tableColumnId="91"/>
      <queryTableField id="92" name="3/1/2025" tableColumnId="92"/>
      <queryTableField id="93" name="4/1/2025" tableColumnId="93"/>
      <queryTableField id="94" name="5/1/2025" tableColumnId="94"/>
      <queryTableField id="95" name="6/1/2025" tableColumnId="95"/>
      <queryTableField id="96" name="7/1/2025" tableColumnId="96"/>
      <queryTableField id="97" name="8/1/2025" tableColumnId="97"/>
      <queryTableField id="98" name="9/1/2025" tableColumnId="98"/>
      <queryTableField id="99" name="10/1/2025" tableColumnId="99"/>
      <queryTableField id="100" name="11/1/2025" tableColumnId="100"/>
      <queryTableField id="101" name="12/1/2025" tableColumnId="101"/>
      <queryTableField id="102" name="1/1/2026" tableColumnId="102"/>
      <queryTableField id="103" name="2/1/2026" tableColumnId="103"/>
      <queryTableField id="104" name="3/1/2026" tableColumnId="104"/>
      <queryTableField id="105" name="4/1/2026" tableColumnId="105"/>
      <queryTableField id="106" name="5/1/2026" tableColumnId="106"/>
      <queryTableField id="107" name="6/1/2026" tableColumnId="107"/>
      <queryTableField id="108" name="7/1/2026" tableColumnId="108"/>
      <queryTableField id="109" name="8/1/2026" tableColumnId="109"/>
      <queryTableField id="110" name="9/1/2026" tableColumnId="110"/>
      <queryTableField id="111" name="10/1/2026" tableColumnId="111"/>
      <queryTableField id="112" name="11/1/2026" tableColumnId="112"/>
      <queryTableField id="113" name="12/1/2026" tableColumnId="113"/>
      <queryTableField id="114" name="1/1/2027" tableColumnId="114"/>
      <queryTableField id="115" name="2/1/2027" tableColumnId="115"/>
      <queryTableField id="116" name="3/1/2027" tableColumnId="116"/>
      <queryTableField id="117" name="4/1/2027" tableColumnId="117"/>
      <queryTableField id="118" name="5/1/2027" tableColumnId="118"/>
      <queryTableField id="119" name="6/1/2027" tableColumnId="119"/>
      <queryTableField id="120" name="7/1/2027" tableColumnId="120"/>
      <queryTableField id="121" name="8/1/2027" tableColumnId="121"/>
      <queryTableField id="122" name="9/1/2027" tableColumnId="122"/>
      <queryTableField id="123" name="10/1/2027" tableColumnId="123"/>
      <queryTableField id="124" name="11/1/2027" tableColumnId="124"/>
      <queryTableField id="125" name="12/1/2027" tableColumnId="125"/>
      <queryTableField id="126" name="1/1/2028" tableColumnId="126"/>
      <queryTableField id="127" name="2/1/2028" tableColumnId="127"/>
      <queryTableField id="128" name="3/1/2028" tableColumnId="128"/>
      <queryTableField id="129" name="4/1/2028" tableColumnId="129"/>
      <queryTableField id="130" name="5/1/2028" tableColumnId="130"/>
      <queryTableField id="131" name="6/1/2028" tableColumnId="131"/>
      <queryTableField id="132" name="7/1/2028" tableColumnId="132"/>
      <queryTableField id="133" name="8/1/2028" tableColumnId="133"/>
      <queryTableField id="134" name="9/1/2028" tableColumnId="134"/>
      <queryTableField id="135" name="10/1/2028" tableColumnId="135"/>
      <queryTableField id="136" name="11/1/2028" tableColumnId="136"/>
      <queryTableField id="137" name="12/1/2028" tableColumnId="137"/>
      <queryTableField id="138" name="1/1/2029" tableColumnId="138"/>
      <queryTableField id="139" name="2/1/2029" tableColumnId="139"/>
      <queryTableField id="140" name="3/1/2029" tableColumnId="140"/>
      <queryTableField id="141" name="4/1/2029" tableColumnId="141"/>
      <queryTableField id="142" name="5/1/2029" tableColumnId="142"/>
      <queryTableField id="143" name="6/1/2029" tableColumnId="143"/>
      <queryTableField id="144" name="7/1/2029" tableColumnId="144"/>
      <queryTableField id="145" name="8/1/2029" tableColumnId="145"/>
      <queryTableField id="146" name="9/1/2029" tableColumnId="146"/>
      <queryTableField id="147" name="10/1/2029" tableColumnId="147"/>
      <queryTableField id="148" name="11/1/2029" tableColumnId="148"/>
      <queryTableField id="149" name="12/1/2029" tableColumnId="149"/>
      <queryTableField id="150" name="1/1/2030" tableColumnId="150"/>
      <queryTableField id="151" name="2/1/2030" tableColumnId="151"/>
      <queryTableField id="152" name="3/1/2030" tableColumnId="152"/>
      <queryTableField id="153" name="4/1/2030" tableColumnId="153"/>
      <queryTableField id="154" name="5/1/2030" tableColumnId="154"/>
      <queryTableField id="155" name="6/1/2030" tableColumnId="155"/>
      <queryTableField id="156" name="7/1/2030" tableColumnId="156"/>
      <queryTableField id="157" name="8/1/2030" tableColumnId="157"/>
      <queryTableField id="158" name="9/1/2030" tableColumnId="158"/>
      <queryTableField id="159" name="10/1/2030" tableColumnId="159"/>
      <queryTableField id="160" name="11/1/2030" tableColumnId="160"/>
      <queryTableField id="161" name="12/1/2030" tableColumnId="161"/>
      <queryTableField id="162" name="1/1/2031" tableColumnId="162"/>
      <queryTableField id="163" name="2/1/2031" tableColumnId="163"/>
      <queryTableField id="164" name="3/1/2031" tableColumnId="164"/>
      <queryTableField id="165" name="4/1/2031" tableColumnId="165"/>
      <queryTableField id="166" name="5/1/2031" tableColumnId="166"/>
      <queryTableField id="167" name="6/1/2031" tableColumnId="167"/>
      <queryTableField id="168" name="7/1/2031" tableColumnId="168"/>
      <queryTableField id="169" name="8/1/2031" tableColumnId="169"/>
      <queryTableField id="170" name="9/1/2031" tableColumnId="170"/>
      <queryTableField id="171" name="10/1/2031" tableColumnId="171"/>
      <queryTableField id="172" name="11/1/2031" tableColumnId="172"/>
      <queryTableField id="173" name="12/1/2031" tableColumnId="173"/>
      <queryTableField id="174" name="1/1/2032" tableColumnId="174"/>
      <queryTableField id="175" name="2/1/2032" tableColumnId="175"/>
      <queryTableField id="176" name="3/1/2032" tableColumnId="176"/>
      <queryTableField id="177" name="4/1/2032" tableColumnId="177"/>
      <queryTableField id="178" name="5/1/2032" tableColumnId="178"/>
      <queryTableField id="179" name="6/1/2032" tableColumnId="179"/>
      <queryTableField id="180" name="7/1/2032" tableColumnId="180"/>
      <queryTableField id="181" name="8/1/2032" tableColumnId="181"/>
      <queryTableField id="182" name="9/1/2032" tableColumnId="182"/>
      <queryTableField id="183" name="10/1/2032" tableColumnId="183"/>
      <queryTableField id="184" name="11/1/2032" tableColumnId="184"/>
      <queryTableField id="185" name="12/1/2032" tableColumnId="185"/>
      <queryTableField id="186" name="1/1/2033" tableColumnId="186"/>
      <queryTableField id="187" name="2/1/2033" tableColumnId="187"/>
      <queryTableField id="188" name="3/1/2033" tableColumnId="188"/>
      <queryTableField id="189" name="4/1/2033" tableColumnId="189"/>
      <queryTableField id="190" name="5/1/2033" tableColumnId="190"/>
      <queryTableField id="191" name="6/1/2033" tableColumnId="191"/>
      <queryTableField id="192" name="7/1/2033" tableColumnId="192"/>
      <queryTableField id="193" name="8/1/2033" tableColumnId="193"/>
      <queryTableField id="194" name="9/1/2033" tableColumnId="194"/>
      <queryTableField id="195" name="10/1/2033" tableColumnId="195"/>
      <queryTableField id="196" name="11/1/2033" tableColumnId="196"/>
      <queryTableField id="197" name="12/1/2033" tableColumnId="197"/>
      <queryTableField id="198" name="1/1/2034" tableColumnId="198"/>
      <queryTableField id="199" name="2/1/2034" tableColumnId="199"/>
      <queryTableField id="200" name="3/1/2034" tableColumnId="200"/>
      <queryTableField id="201" name="4/1/2034" tableColumnId="201"/>
      <queryTableField id="202" name="5/1/2034" tableColumnId="202"/>
      <queryTableField id="203" name="6/1/2034" tableColumnId="203"/>
      <queryTableField id="204" name="7/1/2034" tableColumnId="204"/>
      <queryTableField id="205" name="8/1/2034" tableColumnId="205"/>
      <queryTableField id="206" name="9/1/2034" tableColumnId="206"/>
      <queryTableField id="207" name="10/1/2034" tableColumnId="207"/>
      <queryTableField id="208" name="11/1/2034" tableColumnId="208"/>
      <queryTableField id="209" name="12/1/2034" tableColumnId="209"/>
      <queryTableField id="210" name="1/1/2035" tableColumnId="210"/>
      <queryTableField id="211" name="2/1/2035" tableColumnId="211"/>
      <queryTableField id="212" name="3/1/2035" tableColumnId="212"/>
      <queryTableField id="213" name="4/1/2035" tableColumnId="213"/>
      <queryTableField id="214" name="5/1/2035" tableColumnId="214"/>
      <queryTableField id="215" name="6/1/2035" tableColumnId="215"/>
      <queryTableField id="216" name="7/1/2035" tableColumnId="216"/>
      <queryTableField id="217" name="8/1/2035" tableColumnId="217"/>
      <queryTableField id="218" name="9/1/2035" tableColumnId="218"/>
      <queryTableField id="219" name="10/1/2035" tableColumnId="219"/>
      <queryTableField id="220" name="11/1/2035" tableColumnId="220"/>
      <queryTableField id="221" name="12/1/2035" tableColumnId="221"/>
      <queryTableField id="222" name="1/1/2036" tableColumnId="222"/>
      <queryTableField id="223" name="2/1/2036" tableColumnId="223"/>
      <queryTableField id="224" name="3/1/2036" tableColumnId="224"/>
      <queryTableField id="225" name="4/1/2036" tableColumnId="225"/>
      <queryTableField id="226" name="5/1/2036" tableColumnId="226"/>
      <queryTableField id="227" name="6/1/2036" tableColumnId="227"/>
      <queryTableField id="228" name="7/1/2036" tableColumnId="228"/>
      <queryTableField id="229" name="8/1/2036" tableColumnId="229"/>
      <queryTableField id="230" name="9/1/2036" tableColumnId="230"/>
      <queryTableField id="231" name="10/1/2036" tableColumnId="231"/>
      <queryTableField id="232" name="11/1/2036" tableColumnId="232"/>
      <queryTableField id="233" name="12/1/2036" tableColumnId="233"/>
      <queryTableField id="234" name="1/1/2037" tableColumnId="234"/>
      <queryTableField id="235" name="2/1/2037" tableColumnId="235"/>
      <queryTableField id="236" name="3/1/2037" tableColumnId="236"/>
      <queryTableField id="237" name="4/1/2037" tableColumnId="237"/>
      <queryTableField id="238" name="5/1/2037" tableColumnId="238"/>
      <queryTableField id="239" name="6/1/2037" tableColumnId="239"/>
      <queryTableField id="240" name="7/1/2037" tableColumnId="240"/>
      <queryTableField id="241" name="8/1/2037" tableColumnId="241"/>
      <queryTableField id="242" name="9/1/2037" tableColumnId="242"/>
      <queryTableField id="243" name="10/1/2037" tableColumnId="243"/>
      <queryTableField id="244" name="11/1/2037" tableColumnId="244"/>
      <queryTableField id="245" name="12/1/2037" tableColumnId="245"/>
      <queryTableField id="246" name="1/1/2038" tableColumnId="246"/>
      <queryTableField id="247" name="2/1/2038" tableColumnId="247"/>
      <queryTableField id="248" name="3/1/2038" tableColumnId="248"/>
      <queryTableField id="249" name="4/1/2038" tableColumnId="249"/>
      <queryTableField id="250" name="5/1/2038" tableColumnId="250"/>
      <queryTableField id="251" name="6/1/2038" tableColumnId="251"/>
      <queryTableField id="252" name="7/1/2038" tableColumnId="252"/>
      <queryTableField id="253" name="8/1/2038" tableColumnId="253"/>
      <queryTableField id="254" name="9/1/2038" tableColumnId="254"/>
      <queryTableField id="255" name="10/1/2038" tableColumnId="255"/>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1" refreshOnLoad="1" growShrinkType="overwriteClear" connectionId="1" xr16:uid="{00000000-0016-0000-0F00-000002000000}" autoFormatId="16" applyNumberFormats="0" applyBorderFormats="0" applyFontFormats="0" applyPatternFormats="0" applyAlignmentFormats="0" applyWidthHeightFormats="0">
  <queryTableRefresh nextId="190">
    <queryTableFields count="189">
      <queryTableField id="1" name="F1" tableColumnId="1"/>
      <queryTableField id="2" name="E-1" tableColumnId="2"/>
      <queryTableField id="3" name="F3" tableColumnId="3"/>
      <queryTableField id="4" name="COST TRENDS OF ELECTRIC UTILITY CONSTRUCTION" tableColumnId="4"/>
      <queryTableField id="5" name="F5" tableColumnId="5"/>
      <queryTableField id="6" name="F6" tableColumnId="6"/>
      <queryTableField id="7" name="F7" tableColumnId="7"/>
      <queryTableField id="8" name="F8" tableColumnId="8"/>
      <queryTableField id="9" name="F9" tableColumnId="9"/>
      <queryTableField id="10" name="F10" tableColumnId="10"/>
      <queryTableField id="11" name="F11" tableColumnId="11"/>
      <queryTableField id="12" name="F12" tableColumnId="12"/>
      <queryTableField id="13" name="F13" tableColumnId="13"/>
      <queryTableField id="14" name="F14" tableColumnId="14"/>
      <queryTableField id="15" name="F15" tableColumnId="15"/>
      <queryTableField id="16" name="F16" tableColumnId="16"/>
      <queryTableField id="17" name="F17" tableColumnId="17"/>
      <queryTableField id="18" name="COST TRENDS OF ELECTRIC UTILITY CONSTRUCTION1" tableColumnId="18"/>
      <queryTableField id="19" name="F19" tableColumnId="19"/>
      <queryTableField id="20" name="F20" tableColumnId="20"/>
      <queryTableField id="21" name="F21" tableColumnId="21"/>
      <queryTableField id="22" name="F22" tableColumnId="22"/>
      <queryTableField id="23" name="F23" tableColumnId="23"/>
      <queryTableField id="24" name="F24" tableColumnId="24"/>
      <queryTableField id="25" name="F25" tableColumnId="25"/>
      <queryTableField id="26" name="F26" tableColumnId="26"/>
      <queryTableField id="27" name="F27" tableColumnId="27"/>
      <queryTableField id="28" name="F28" tableColumnId="28"/>
      <queryTableField id="29" name="F29" tableColumnId="29"/>
      <queryTableField id="30" name="F30" tableColumnId="30"/>
      <queryTableField id="31" name="F31" tableColumnId="31"/>
      <queryTableField id="32" name="COST TRENDS OF ELECTRIC UTILITY CONSTRUCTION2" tableColumnId="32"/>
      <queryTableField id="33" name="F33" tableColumnId="33"/>
      <queryTableField id="34" name="F34" tableColumnId="34"/>
      <queryTableField id="35" name="F35" tableColumnId="35"/>
      <queryTableField id="36" name="F36" tableColumnId="36"/>
      <queryTableField id="37" name="F37" tableColumnId="37"/>
      <queryTableField id="38" name="F38" tableColumnId="38"/>
      <queryTableField id="39" name="F39" tableColumnId="39"/>
      <queryTableField id="40" name="F40" tableColumnId="40"/>
      <queryTableField id="41" name="F41" tableColumnId="41"/>
      <queryTableField id="42" name="F42" tableColumnId="42"/>
      <queryTableField id="43" name="F43" tableColumnId="43"/>
      <queryTableField id="44" name="F44" tableColumnId="44"/>
      <queryTableField id="45" name="F45" tableColumnId="45"/>
      <queryTableField id="46" name="COST TRENDS OF ELECTRIC UTILITY CONSTRUCTION3" tableColumnId="46"/>
      <queryTableField id="47" name="F47" tableColumnId="47"/>
      <queryTableField id="48" name="F48" tableColumnId="48"/>
      <queryTableField id="49" name="F49" tableColumnId="49"/>
      <queryTableField id="50" name="F50" tableColumnId="50"/>
      <queryTableField id="51" name="F51" tableColumnId="51"/>
      <queryTableField id="52" name="F52" tableColumnId="52"/>
      <queryTableField id="53" name="F53" tableColumnId="53"/>
      <queryTableField id="54" name="F54" tableColumnId="54"/>
      <queryTableField id="55" name="F55" tableColumnId="55"/>
      <queryTableField id="56" name="F56" tableColumnId="56"/>
      <queryTableField id="57" name="F57" tableColumnId="57"/>
      <queryTableField id="58" name="F58" tableColumnId="58"/>
      <queryTableField id="59" name="F59" tableColumnId="59"/>
      <queryTableField id="60" name="COST TRENDS OF ELECTRIC UTILITY CONSTRUCTION4" tableColumnId="60"/>
      <queryTableField id="61" name="F61" tableColumnId="61"/>
      <queryTableField id="62" name="F62" tableColumnId="62"/>
      <queryTableField id="63" name="F63" tableColumnId="63"/>
      <queryTableField id="64" name="F64" tableColumnId="64"/>
      <queryTableField id="65" name="F65" tableColumnId="65"/>
      <queryTableField id="66" name="F66" tableColumnId="66"/>
      <queryTableField id="67" name="F67" tableColumnId="67"/>
      <queryTableField id="68" name="F68" tableColumnId="68"/>
      <queryTableField id="69" name="F69" tableColumnId="69"/>
      <queryTableField id="70" name="F70" tableColumnId="70"/>
      <queryTableField id="71" name="F71" tableColumnId="71"/>
      <queryTableField id="72" name="F72" tableColumnId="72"/>
      <queryTableField id="73" name="F73" tableColumnId="73"/>
      <queryTableField id="74" name="COST TRENDS OF ELECTRIC UTILITY CONSTRUCTION5" tableColumnId="74"/>
      <queryTableField id="75" name="F75" tableColumnId="75"/>
      <queryTableField id="76" name="F76" tableColumnId="76"/>
      <queryTableField id="77" name="F77" tableColumnId="77"/>
      <queryTableField id="78" name="F78" tableColumnId="78"/>
      <queryTableField id="79" name="F79" tableColumnId="79"/>
      <queryTableField id="80" name="F80" tableColumnId="80"/>
      <queryTableField id="81" name="F81" tableColumnId="81"/>
      <queryTableField id="82" name="F82" tableColumnId="82"/>
      <queryTableField id="83" name="F83" tableColumnId="83"/>
      <queryTableField id="84" name="F84" tableColumnId="84"/>
      <queryTableField id="85" name="F85" tableColumnId="85"/>
      <queryTableField id="86" name="F86" tableColumnId="86"/>
      <queryTableField id="87" name="F87" tableColumnId="87"/>
      <queryTableField id="88" name="F88" tableColumnId="88"/>
      <queryTableField id="89" name="F89" tableColumnId="89"/>
      <queryTableField id="90" name="F90" tableColumnId="90"/>
      <queryTableField id="91" name="F91" tableColumnId="91"/>
      <queryTableField id="92" name="COST TRENDS OF ELECTRIC UTILITY CONSTRUCTION6" tableColumnId="92"/>
      <queryTableField id="93" name="F93" tableColumnId="93"/>
      <queryTableField id="94" name="F94" tableColumnId="94"/>
      <queryTableField id="95" name="F95" tableColumnId="95"/>
      <queryTableField id="96" name="F96" tableColumnId="96"/>
      <queryTableField id="97" name="F97" tableColumnId="97"/>
      <queryTableField id="98" name="F98" tableColumnId="98"/>
      <queryTableField id="99" name="F99" tableColumnId="99"/>
      <queryTableField id="100" name="F100" tableColumnId="100"/>
      <queryTableField id="101" name="F101" tableColumnId="101"/>
      <queryTableField id="102" name="F102" tableColumnId="102"/>
      <queryTableField id="103" name="F103" tableColumnId="103"/>
      <queryTableField id="104" name="F104" tableColumnId="104"/>
      <queryTableField id="105" name="F105" tableColumnId="105"/>
      <queryTableField id="106" name="COST TRENDS OF ELECTRIC UTILITY CONSTRUCTION7" tableColumnId="106"/>
      <queryTableField id="107" name="F107" tableColumnId="107"/>
      <queryTableField id="108" name="F108" tableColumnId="108"/>
      <queryTableField id="109" name="F109" tableColumnId="109"/>
      <queryTableField id="110" name="F110" tableColumnId="110"/>
      <queryTableField id="111" name="F111" tableColumnId="111"/>
      <queryTableField id="112" name="F112" tableColumnId="112"/>
      <queryTableField id="113" name="F113" tableColumnId="113"/>
      <queryTableField id="114" name="F114" tableColumnId="114"/>
      <queryTableField id="115" name="F115" tableColumnId="115"/>
      <queryTableField id="116" name="F116" tableColumnId="116"/>
      <queryTableField id="117" name="F117" tableColumnId="117"/>
      <queryTableField id="118" name="F118" tableColumnId="118"/>
      <queryTableField id="119" name="F119" tableColumnId="119"/>
      <queryTableField id="120" name="F120" tableColumnId="120"/>
      <queryTableField id="121" name="F121" tableColumnId="121"/>
      <queryTableField id="122" name="F122" tableColumnId="122"/>
      <queryTableField id="123" name="F123" tableColumnId="123"/>
      <queryTableField id="124" name="F124" tableColumnId="124"/>
      <queryTableField id="125" name="F125" tableColumnId="125"/>
      <queryTableField id="126" name="F126" tableColumnId="126"/>
      <queryTableField id="127" name="F127" tableColumnId="127"/>
      <queryTableField id="128" name="F128" tableColumnId="128"/>
      <queryTableField id="129" name="F129" tableColumnId="129"/>
      <queryTableField id="130" name="F130" tableColumnId="130"/>
      <queryTableField id="131" name="COST TRENDS OF ELECTRIC UTILITY CONSTRUCTION8" tableColumnId="131"/>
      <queryTableField id="132" name="F132" tableColumnId="132"/>
      <queryTableField id="133" name="F133" tableColumnId="133"/>
      <queryTableField id="134" name="F134" tableColumnId="134"/>
      <queryTableField id="135" name="F135" tableColumnId="135"/>
      <queryTableField id="136" name="F136" tableColumnId="136"/>
      <queryTableField id="137" name="F137" tableColumnId="137"/>
      <queryTableField id="138" name="F138" tableColumnId="138"/>
      <queryTableField id="139" name="F139" tableColumnId="139"/>
      <queryTableField id="140" name="F140" tableColumnId="140"/>
      <queryTableField id="141" name="F141" tableColumnId="141"/>
      <queryTableField id="142" name="F142" tableColumnId="142"/>
      <queryTableField id="143" name="F143" tableColumnId="143"/>
      <queryTableField id="144" name="F144" tableColumnId="144"/>
      <queryTableField id="145" name="F145" tableColumnId="145"/>
      <queryTableField id="146" name="F146" tableColumnId="146"/>
      <queryTableField id="147" name="F147" tableColumnId="147"/>
      <queryTableField id="148" name="F148" tableColumnId="148"/>
      <queryTableField id="149" name="COST TRENDS OF ELECTRIC UTILITY CONSTRUCTION9" tableColumnId="149"/>
      <queryTableField id="150" name="F150" tableColumnId="150"/>
      <queryTableField id="151" name="F151" tableColumnId="151"/>
      <queryTableField id="152" name="F152" tableColumnId="152"/>
      <queryTableField id="153" name="F153" tableColumnId="153"/>
      <queryTableField id="154" name="F154" tableColumnId="154"/>
      <queryTableField id="155" name="F155" tableColumnId="155"/>
      <queryTableField id="156" name="F156" tableColumnId="156"/>
      <queryTableField id="157" name="F157" tableColumnId="157"/>
      <queryTableField id="158" name="F158" tableColumnId="158"/>
      <queryTableField id="159" name="F159" tableColumnId="159"/>
      <queryTableField id="160" name="F160" tableColumnId="160"/>
      <queryTableField id="161" name="F161" tableColumnId="161"/>
      <queryTableField id="162" name="F162" tableColumnId="162"/>
      <queryTableField id="163" name="F163" tableColumnId="163"/>
      <queryTableField id="164" name="F164" tableColumnId="164"/>
      <queryTableField id="165" name="F165" tableColumnId="165"/>
      <queryTableField id="166" name="F166" tableColumnId="166"/>
      <queryTableField id="167" name="F167" tableColumnId="167"/>
      <queryTableField id="168" name="F168" tableColumnId="168"/>
      <queryTableField id="169" name="F169" tableColumnId="169"/>
      <queryTableField id="170" name="COST TRENDS OF ELECTRIC UTILITY CONSTRUCTION10" tableColumnId="170"/>
      <queryTableField id="171" name="F171" tableColumnId="171"/>
      <queryTableField id="172" name="F172" tableColumnId="172"/>
      <queryTableField id="173" name="F173" tableColumnId="173"/>
      <queryTableField id="174" name="F174" tableColumnId="174"/>
      <queryTableField id="175" name="F175" tableColumnId="175"/>
      <queryTableField id="176" name="F176" tableColumnId="176"/>
      <queryTableField id="177" name="F177" tableColumnId="177"/>
      <queryTableField id="178" name="F178" tableColumnId="178"/>
      <queryTableField id="179" name="F179" tableColumnId="179"/>
      <queryTableField id="180" name="F180" tableColumnId="180"/>
      <queryTableField id="181" name="F181" tableColumnId="181"/>
      <queryTableField id="182" name="F182" tableColumnId="182"/>
      <queryTableField id="183" name="F183" tableColumnId="183"/>
      <queryTableField id="184" name="F184" tableColumnId="184"/>
      <queryTableField id="185" name="F185" tableColumnId="185"/>
      <queryTableField id="186" name="F186" tableColumnId="186"/>
      <queryTableField id="187" name="F187" tableColumnId="187"/>
      <queryTableField id="188" name="F188" tableColumnId="188"/>
      <queryTableField id="189" name="F189" tableColumnId="18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IslandLoad" displayName="IslandLoad" ref="A1:IU96" tableType="queryTable" totalsRowShown="0">
  <autoFilter ref="A1:IU96" xr:uid="{00000000-0009-0000-0100-000001000000}"/>
  <tableColumns count="255">
    <tableColumn id="1" xr3:uid="{00000000-0010-0000-0000-000001000000}" uniqueName="1" name="Spare" queryTableFieldId="1"/>
    <tableColumn id="2" xr3:uid="{00000000-0010-0000-0000-000002000000}" uniqueName="2" name="Scenario" queryTableFieldId="2"/>
    <tableColumn id="3" xr3:uid="{00000000-0010-0000-0000-000003000000}" uniqueName="3" name="UOM" queryTableFieldId="3"/>
    <tableColumn id="4" xr3:uid="{00000000-0010-0000-0000-000004000000}" uniqueName="4" name="Key" queryTableFieldId="4"/>
    <tableColumn id="5" xr3:uid="{00000000-0010-0000-0000-000005000000}" uniqueName="5" name="Description" queryTableFieldId="5"/>
    <tableColumn id="6" xr3:uid="{00000000-0010-0000-0000-000006000000}" uniqueName="6" name="1/1/2018" queryTableFieldId="6"/>
    <tableColumn id="7" xr3:uid="{00000000-0010-0000-0000-000007000000}" uniqueName="7" name="2/1/2018" queryTableFieldId="7"/>
    <tableColumn id="8" xr3:uid="{00000000-0010-0000-0000-000008000000}" uniqueName="8" name="3/1/2018" queryTableFieldId="8"/>
    <tableColumn id="9" xr3:uid="{00000000-0010-0000-0000-000009000000}" uniqueName="9" name="4/1/2018" queryTableFieldId="9"/>
    <tableColumn id="10" xr3:uid="{00000000-0010-0000-0000-00000A000000}" uniqueName="10" name="5/1/2018" queryTableFieldId="10"/>
    <tableColumn id="11" xr3:uid="{00000000-0010-0000-0000-00000B000000}" uniqueName="11" name="6/1/2018" queryTableFieldId="11"/>
    <tableColumn id="12" xr3:uid="{00000000-0010-0000-0000-00000C000000}" uniqueName="12" name="7/1/2018" queryTableFieldId="12"/>
    <tableColumn id="13" xr3:uid="{00000000-0010-0000-0000-00000D000000}" uniqueName="13" name="8/1/2018" queryTableFieldId="13"/>
    <tableColumn id="14" xr3:uid="{00000000-0010-0000-0000-00000E000000}" uniqueName="14" name="9/1/2018" queryTableFieldId="14"/>
    <tableColumn id="15" xr3:uid="{00000000-0010-0000-0000-00000F000000}" uniqueName="15" name="10/1/2018" queryTableFieldId="15"/>
    <tableColumn id="16" xr3:uid="{00000000-0010-0000-0000-000010000000}" uniqueName="16" name="11/1/2018" queryTableFieldId="16"/>
    <tableColumn id="17" xr3:uid="{00000000-0010-0000-0000-000011000000}" uniqueName="17" name="12/1/2018" queryTableFieldId="17"/>
    <tableColumn id="18" xr3:uid="{00000000-0010-0000-0000-000012000000}" uniqueName="18" name="1/1/2019" queryTableFieldId="18"/>
    <tableColumn id="19" xr3:uid="{00000000-0010-0000-0000-000013000000}" uniqueName="19" name="2/1/2019" queryTableFieldId="19"/>
    <tableColumn id="20" xr3:uid="{00000000-0010-0000-0000-000014000000}" uniqueName="20" name="3/1/2019" queryTableFieldId="20"/>
    <tableColumn id="21" xr3:uid="{00000000-0010-0000-0000-000015000000}" uniqueName="21" name="4/1/2019" queryTableFieldId="21"/>
    <tableColumn id="22" xr3:uid="{00000000-0010-0000-0000-000016000000}" uniqueName="22" name="5/1/2019" queryTableFieldId="22"/>
    <tableColumn id="23" xr3:uid="{00000000-0010-0000-0000-000017000000}" uniqueName="23" name="6/1/2019" queryTableFieldId="23"/>
    <tableColumn id="24" xr3:uid="{00000000-0010-0000-0000-000018000000}" uniqueName="24" name="7/1/2019" queryTableFieldId="24"/>
    <tableColumn id="25" xr3:uid="{00000000-0010-0000-0000-000019000000}" uniqueName="25" name="8/1/2019" queryTableFieldId="25"/>
    <tableColumn id="26" xr3:uid="{00000000-0010-0000-0000-00001A000000}" uniqueName="26" name="9/1/2019" queryTableFieldId="26"/>
    <tableColumn id="27" xr3:uid="{00000000-0010-0000-0000-00001B000000}" uniqueName="27" name="10/1/2019" queryTableFieldId="27"/>
    <tableColumn id="28" xr3:uid="{00000000-0010-0000-0000-00001C000000}" uniqueName="28" name="11/1/2019" queryTableFieldId="28"/>
    <tableColumn id="29" xr3:uid="{00000000-0010-0000-0000-00001D000000}" uniqueName="29" name="12/1/2019" queryTableFieldId="29"/>
    <tableColumn id="30" xr3:uid="{00000000-0010-0000-0000-00001E000000}" uniqueName="30" name="1/1/2020" queryTableFieldId="30"/>
    <tableColumn id="31" xr3:uid="{00000000-0010-0000-0000-00001F000000}" uniqueName="31" name="2/1/2020" queryTableFieldId="31"/>
    <tableColumn id="32" xr3:uid="{00000000-0010-0000-0000-000020000000}" uniqueName="32" name="3/1/2020" queryTableFieldId="32"/>
    <tableColumn id="33" xr3:uid="{00000000-0010-0000-0000-000021000000}" uniqueName="33" name="4/1/2020" queryTableFieldId="33"/>
    <tableColumn id="34" xr3:uid="{00000000-0010-0000-0000-000022000000}" uniqueName="34" name="5/1/2020" queryTableFieldId="34"/>
    <tableColumn id="35" xr3:uid="{00000000-0010-0000-0000-000023000000}" uniqueName="35" name="6/1/2020" queryTableFieldId="35"/>
    <tableColumn id="36" xr3:uid="{00000000-0010-0000-0000-000024000000}" uniqueName="36" name="7/1/2020" queryTableFieldId="36"/>
    <tableColumn id="37" xr3:uid="{00000000-0010-0000-0000-000025000000}" uniqueName="37" name="8/1/2020" queryTableFieldId="37"/>
    <tableColumn id="38" xr3:uid="{00000000-0010-0000-0000-000026000000}" uniqueName="38" name="9/1/2020" queryTableFieldId="38"/>
    <tableColumn id="39" xr3:uid="{00000000-0010-0000-0000-000027000000}" uniqueName="39" name="10/1/2020" queryTableFieldId="39"/>
    <tableColumn id="40" xr3:uid="{00000000-0010-0000-0000-000028000000}" uniqueName="40" name="11/1/2020" queryTableFieldId="40"/>
    <tableColumn id="41" xr3:uid="{00000000-0010-0000-0000-000029000000}" uniqueName="41" name="12/1/2020" queryTableFieldId="41"/>
    <tableColumn id="42" xr3:uid="{00000000-0010-0000-0000-00002A000000}" uniqueName="42" name="1/1/2021" queryTableFieldId="42"/>
    <tableColumn id="43" xr3:uid="{00000000-0010-0000-0000-00002B000000}" uniqueName="43" name="2/1/2021" queryTableFieldId="43"/>
    <tableColumn id="44" xr3:uid="{00000000-0010-0000-0000-00002C000000}" uniqueName="44" name="3/1/2021" queryTableFieldId="44"/>
    <tableColumn id="45" xr3:uid="{00000000-0010-0000-0000-00002D000000}" uniqueName="45" name="4/1/2021" queryTableFieldId="45"/>
    <tableColumn id="46" xr3:uid="{00000000-0010-0000-0000-00002E000000}" uniqueName="46" name="5/1/2021" queryTableFieldId="46"/>
    <tableColumn id="47" xr3:uid="{00000000-0010-0000-0000-00002F000000}" uniqueName="47" name="6/1/2021" queryTableFieldId="47"/>
    <tableColumn id="48" xr3:uid="{00000000-0010-0000-0000-000030000000}" uniqueName="48" name="7/1/2021" queryTableFieldId="48"/>
    <tableColumn id="49" xr3:uid="{00000000-0010-0000-0000-000031000000}" uniqueName="49" name="8/1/2021" queryTableFieldId="49"/>
    <tableColumn id="50" xr3:uid="{00000000-0010-0000-0000-000032000000}" uniqueName="50" name="9/1/2021" queryTableFieldId="50"/>
    <tableColumn id="51" xr3:uid="{00000000-0010-0000-0000-000033000000}" uniqueName="51" name="10/1/2021" queryTableFieldId="51"/>
    <tableColumn id="52" xr3:uid="{00000000-0010-0000-0000-000034000000}" uniqueName="52" name="11/1/2021" queryTableFieldId="52"/>
    <tableColumn id="53" xr3:uid="{00000000-0010-0000-0000-000035000000}" uniqueName="53" name="12/1/2021" queryTableFieldId="53"/>
    <tableColumn id="54" xr3:uid="{00000000-0010-0000-0000-000036000000}" uniqueName="54" name="1/1/2022" queryTableFieldId="54"/>
    <tableColumn id="55" xr3:uid="{00000000-0010-0000-0000-000037000000}" uniqueName="55" name="2/1/2022" queryTableFieldId="55"/>
    <tableColumn id="56" xr3:uid="{00000000-0010-0000-0000-000038000000}" uniqueName="56" name="3/1/2022" queryTableFieldId="56"/>
    <tableColumn id="57" xr3:uid="{00000000-0010-0000-0000-000039000000}" uniqueName="57" name="4/1/2022" queryTableFieldId="57"/>
    <tableColumn id="58" xr3:uid="{00000000-0010-0000-0000-00003A000000}" uniqueName="58" name="5/1/2022" queryTableFieldId="58"/>
    <tableColumn id="59" xr3:uid="{00000000-0010-0000-0000-00003B000000}" uniqueName="59" name="6/1/2022" queryTableFieldId="59"/>
    <tableColumn id="60" xr3:uid="{00000000-0010-0000-0000-00003C000000}" uniqueName="60" name="7/1/2022" queryTableFieldId="60"/>
    <tableColumn id="61" xr3:uid="{00000000-0010-0000-0000-00003D000000}" uniqueName="61" name="8/1/2022" queryTableFieldId="61"/>
    <tableColumn id="62" xr3:uid="{00000000-0010-0000-0000-00003E000000}" uniqueName="62" name="9/1/2022" queryTableFieldId="62"/>
    <tableColumn id="63" xr3:uid="{00000000-0010-0000-0000-00003F000000}" uniqueName="63" name="10/1/2022" queryTableFieldId="63"/>
    <tableColumn id="64" xr3:uid="{00000000-0010-0000-0000-000040000000}" uniqueName="64" name="11/1/2022" queryTableFieldId="64"/>
    <tableColumn id="65" xr3:uid="{00000000-0010-0000-0000-000041000000}" uniqueName="65" name="12/1/2022" queryTableFieldId="65"/>
    <tableColumn id="66" xr3:uid="{00000000-0010-0000-0000-000042000000}" uniqueName="66" name="1/1/2023" queryTableFieldId="66"/>
    <tableColumn id="67" xr3:uid="{00000000-0010-0000-0000-000043000000}" uniqueName="67" name="2/1/2023" queryTableFieldId="67"/>
    <tableColumn id="68" xr3:uid="{00000000-0010-0000-0000-000044000000}" uniqueName="68" name="3/1/2023" queryTableFieldId="68"/>
    <tableColumn id="69" xr3:uid="{00000000-0010-0000-0000-000045000000}" uniqueName="69" name="4/1/2023" queryTableFieldId="69"/>
    <tableColumn id="70" xr3:uid="{00000000-0010-0000-0000-000046000000}" uniqueName="70" name="5/1/2023" queryTableFieldId="70"/>
    <tableColumn id="71" xr3:uid="{00000000-0010-0000-0000-000047000000}" uniqueName="71" name="6/1/2023" queryTableFieldId="71"/>
    <tableColumn id="72" xr3:uid="{00000000-0010-0000-0000-000048000000}" uniqueName="72" name="7/1/2023" queryTableFieldId="72"/>
    <tableColumn id="73" xr3:uid="{00000000-0010-0000-0000-000049000000}" uniqueName="73" name="8/1/2023" queryTableFieldId="73"/>
    <tableColumn id="74" xr3:uid="{00000000-0010-0000-0000-00004A000000}" uniqueName="74" name="9/1/2023" queryTableFieldId="74"/>
    <tableColumn id="75" xr3:uid="{00000000-0010-0000-0000-00004B000000}" uniqueName="75" name="10/1/2023" queryTableFieldId="75"/>
    <tableColumn id="76" xr3:uid="{00000000-0010-0000-0000-00004C000000}" uniqueName="76" name="11/1/2023" queryTableFieldId="76"/>
    <tableColumn id="77" xr3:uid="{00000000-0010-0000-0000-00004D000000}" uniqueName="77" name="12/1/2023" queryTableFieldId="77"/>
    <tableColumn id="78" xr3:uid="{00000000-0010-0000-0000-00004E000000}" uniqueName="78" name="1/1/2024" queryTableFieldId="78"/>
    <tableColumn id="79" xr3:uid="{00000000-0010-0000-0000-00004F000000}" uniqueName="79" name="2/1/2024" queryTableFieldId="79"/>
    <tableColumn id="80" xr3:uid="{00000000-0010-0000-0000-000050000000}" uniqueName="80" name="3/1/2024" queryTableFieldId="80"/>
    <tableColumn id="81" xr3:uid="{00000000-0010-0000-0000-000051000000}" uniqueName="81" name="4/1/2024" queryTableFieldId="81"/>
    <tableColumn id="82" xr3:uid="{00000000-0010-0000-0000-000052000000}" uniqueName="82" name="5/1/2024" queryTableFieldId="82"/>
    <tableColumn id="83" xr3:uid="{00000000-0010-0000-0000-000053000000}" uniqueName="83" name="6/1/2024" queryTableFieldId="83"/>
    <tableColumn id="84" xr3:uid="{00000000-0010-0000-0000-000054000000}" uniqueName="84" name="7/1/2024" queryTableFieldId="84"/>
    <tableColumn id="85" xr3:uid="{00000000-0010-0000-0000-000055000000}" uniqueName="85" name="8/1/2024" queryTableFieldId="85"/>
    <tableColumn id="86" xr3:uid="{00000000-0010-0000-0000-000056000000}" uniqueName="86" name="9/1/2024" queryTableFieldId="86"/>
    <tableColumn id="87" xr3:uid="{00000000-0010-0000-0000-000057000000}" uniqueName="87" name="10/1/2024" queryTableFieldId="87"/>
    <tableColumn id="88" xr3:uid="{00000000-0010-0000-0000-000058000000}" uniqueName="88" name="11/1/2024" queryTableFieldId="88"/>
    <tableColumn id="89" xr3:uid="{00000000-0010-0000-0000-000059000000}" uniqueName="89" name="12/1/2024" queryTableFieldId="89"/>
    <tableColumn id="90" xr3:uid="{00000000-0010-0000-0000-00005A000000}" uniqueName="90" name="1/1/2025" queryTableFieldId="90"/>
    <tableColumn id="91" xr3:uid="{00000000-0010-0000-0000-00005B000000}" uniqueName="91" name="2/1/2025" queryTableFieldId="91"/>
    <tableColumn id="92" xr3:uid="{00000000-0010-0000-0000-00005C000000}" uniqueName="92" name="3/1/2025" queryTableFieldId="92"/>
    <tableColumn id="93" xr3:uid="{00000000-0010-0000-0000-00005D000000}" uniqueName="93" name="4/1/2025" queryTableFieldId="93"/>
    <tableColumn id="94" xr3:uid="{00000000-0010-0000-0000-00005E000000}" uniqueName="94" name="5/1/2025" queryTableFieldId="94"/>
    <tableColumn id="95" xr3:uid="{00000000-0010-0000-0000-00005F000000}" uniqueName="95" name="6/1/2025" queryTableFieldId="95"/>
    <tableColumn id="96" xr3:uid="{00000000-0010-0000-0000-000060000000}" uniqueName="96" name="7/1/2025" queryTableFieldId="96"/>
    <tableColumn id="97" xr3:uid="{00000000-0010-0000-0000-000061000000}" uniqueName="97" name="8/1/2025" queryTableFieldId="97"/>
    <tableColumn id="98" xr3:uid="{00000000-0010-0000-0000-000062000000}" uniqueName="98" name="9/1/2025" queryTableFieldId="98"/>
    <tableColumn id="99" xr3:uid="{00000000-0010-0000-0000-000063000000}" uniqueName="99" name="10/1/2025" queryTableFieldId="99"/>
    <tableColumn id="100" xr3:uid="{00000000-0010-0000-0000-000064000000}" uniqueName="100" name="11/1/2025" queryTableFieldId="100"/>
    <tableColumn id="101" xr3:uid="{00000000-0010-0000-0000-000065000000}" uniqueName="101" name="12/1/2025" queryTableFieldId="101"/>
    <tableColumn id="102" xr3:uid="{00000000-0010-0000-0000-000066000000}" uniqueName="102" name="1/1/2026" queryTableFieldId="102"/>
    <tableColumn id="103" xr3:uid="{00000000-0010-0000-0000-000067000000}" uniqueName="103" name="2/1/2026" queryTableFieldId="103"/>
    <tableColumn id="104" xr3:uid="{00000000-0010-0000-0000-000068000000}" uniqueName="104" name="3/1/2026" queryTableFieldId="104"/>
    <tableColumn id="105" xr3:uid="{00000000-0010-0000-0000-000069000000}" uniqueName="105" name="4/1/2026" queryTableFieldId="105"/>
    <tableColumn id="106" xr3:uid="{00000000-0010-0000-0000-00006A000000}" uniqueName="106" name="5/1/2026" queryTableFieldId="106"/>
    <tableColumn id="107" xr3:uid="{00000000-0010-0000-0000-00006B000000}" uniqueName="107" name="6/1/2026" queryTableFieldId="107"/>
    <tableColumn id="108" xr3:uid="{00000000-0010-0000-0000-00006C000000}" uniqueName="108" name="7/1/2026" queryTableFieldId="108"/>
    <tableColumn id="109" xr3:uid="{00000000-0010-0000-0000-00006D000000}" uniqueName="109" name="8/1/2026" queryTableFieldId="109"/>
    <tableColumn id="110" xr3:uid="{00000000-0010-0000-0000-00006E000000}" uniqueName="110" name="9/1/2026" queryTableFieldId="110"/>
    <tableColumn id="111" xr3:uid="{00000000-0010-0000-0000-00006F000000}" uniqueName="111" name="10/1/2026" queryTableFieldId="111"/>
    <tableColumn id="112" xr3:uid="{00000000-0010-0000-0000-000070000000}" uniqueName="112" name="11/1/2026" queryTableFieldId="112"/>
    <tableColumn id="113" xr3:uid="{00000000-0010-0000-0000-000071000000}" uniqueName="113" name="12/1/2026" queryTableFieldId="113"/>
    <tableColumn id="114" xr3:uid="{00000000-0010-0000-0000-000072000000}" uniqueName="114" name="1/1/2027" queryTableFieldId="114"/>
    <tableColumn id="115" xr3:uid="{00000000-0010-0000-0000-000073000000}" uniqueName="115" name="2/1/2027" queryTableFieldId="115"/>
    <tableColumn id="116" xr3:uid="{00000000-0010-0000-0000-000074000000}" uniqueName="116" name="3/1/2027" queryTableFieldId="116"/>
    <tableColumn id="117" xr3:uid="{00000000-0010-0000-0000-000075000000}" uniqueName="117" name="4/1/2027" queryTableFieldId="117"/>
    <tableColumn id="118" xr3:uid="{00000000-0010-0000-0000-000076000000}" uniqueName="118" name="5/1/2027" queryTableFieldId="118"/>
    <tableColumn id="119" xr3:uid="{00000000-0010-0000-0000-000077000000}" uniqueName="119" name="6/1/2027" queryTableFieldId="119"/>
    <tableColumn id="120" xr3:uid="{00000000-0010-0000-0000-000078000000}" uniqueName="120" name="7/1/2027" queryTableFieldId="120"/>
    <tableColumn id="121" xr3:uid="{00000000-0010-0000-0000-000079000000}" uniqueName="121" name="8/1/2027" queryTableFieldId="121"/>
    <tableColumn id="122" xr3:uid="{00000000-0010-0000-0000-00007A000000}" uniqueName="122" name="9/1/2027" queryTableFieldId="122"/>
    <tableColumn id="123" xr3:uid="{00000000-0010-0000-0000-00007B000000}" uniqueName="123" name="10/1/2027" queryTableFieldId="123"/>
    <tableColumn id="124" xr3:uid="{00000000-0010-0000-0000-00007C000000}" uniqueName="124" name="11/1/2027" queryTableFieldId="124"/>
    <tableColumn id="125" xr3:uid="{00000000-0010-0000-0000-00007D000000}" uniqueName="125" name="12/1/2027" queryTableFieldId="125"/>
    <tableColumn id="126" xr3:uid="{00000000-0010-0000-0000-00007E000000}" uniqueName="126" name="1/1/2028" queryTableFieldId="126"/>
    <tableColumn id="127" xr3:uid="{00000000-0010-0000-0000-00007F000000}" uniqueName="127" name="2/1/2028" queryTableFieldId="127"/>
    <tableColumn id="128" xr3:uid="{00000000-0010-0000-0000-000080000000}" uniqueName="128" name="3/1/2028" queryTableFieldId="128"/>
    <tableColumn id="129" xr3:uid="{00000000-0010-0000-0000-000081000000}" uniqueName="129" name="4/1/2028" queryTableFieldId="129"/>
    <tableColumn id="130" xr3:uid="{00000000-0010-0000-0000-000082000000}" uniqueName="130" name="5/1/2028" queryTableFieldId="130"/>
    <tableColumn id="131" xr3:uid="{00000000-0010-0000-0000-000083000000}" uniqueName="131" name="6/1/2028" queryTableFieldId="131"/>
    <tableColumn id="132" xr3:uid="{00000000-0010-0000-0000-000084000000}" uniqueName="132" name="7/1/2028" queryTableFieldId="132"/>
    <tableColumn id="133" xr3:uid="{00000000-0010-0000-0000-000085000000}" uniqueName="133" name="8/1/2028" queryTableFieldId="133"/>
    <tableColumn id="134" xr3:uid="{00000000-0010-0000-0000-000086000000}" uniqueName="134" name="9/1/2028" queryTableFieldId="134"/>
    <tableColumn id="135" xr3:uid="{00000000-0010-0000-0000-000087000000}" uniqueName="135" name="10/1/2028" queryTableFieldId="135"/>
    <tableColumn id="136" xr3:uid="{00000000-0010-0000-0000-000088000000}" uniqueName="136" name="11/1/2028" queryTableFieldId="136"/>
    <tableColumn id="137" xr3:uid="{00000000-0010-0000-0000-000089000000}" uniqueName="137" name="12/1/2028" queryTableFieldId="137"/>
    <tableColumn id="138" xr3:uid="{00000000-0010-0000-0000-00008A000000}" uniqueName="138" name="1/1/2029" queryTableFieldId="138"/>
    <tableColumn id="139" xr3:uid="{00000000-0010-0000-0000-00008B000000}" uniqueName="139" name="2/1/2029" queryTableFieldId="139"/>
    <tableColumn id="140" xr3:uid="{00000000-0010-0000-0000-00008C000000}" uniqueName="140" name="3/1/2029" queryTableFieldId="140"/>
    <tableColumn id="141" xr3:uid="{00000000-0010-0000-0000-00008D000000}" uniqueName="141" name="4/1/2029" queryTableFieldId="141"/>
    <tableColumn id="142" xr3:uid="{00000000-0010-0000-0000-00008E000000}" uniqueName="142" name="5/1/2029" queryTableFieldId="142"/>
    <tableColumn id="143" xr3:uid="{00000000-0010-0000-0000-00008F000000}" uniqueName="143" name="6/1/2029" queryTableFieldId="143"/>
    <tableColumn id="144" xr3:uid="{00000000-0010-0000-0000-000090000000}" uniqueName="144" name="7/1/2029" queryTableFieldId="144"/>
    <tableColumn id="145" xr3:uid="{00000000-0010-0000-0000-000091000000}" uniqueName="145" name="8/1/2029" queryTableFieldId="145"/>
    <tableColumn id="146" xr3:uid="{00000000-0010-0000-0000-000092000000}" uniqueName="146" name="9/1/2029" queryTableFieldId="146"/>
    <tableColumn id="147" xr3:uid="{00000000-0010-0000-0000-000093000000}" uniqueName="147" name="10/1/2029" queryTableFieldId="147"/>
    <tableColumn id="148" xr3:uid="{00000000-0010-0000-0000-000094000000}" uniqueName="148" name="11/1/2029" queryTableFieldId="148"/>
    <tableColumn id="149" xr3:uid="{00000000-0010-0000-0000-000095000000}" uniqueName="149" name="12/1/2029" queryTableFieldId="149"/>
    <tableColumn id="150" xr3:uid="{00000000-0010-0000-0000-000096000000}" uniqueName="150" name="1/1/2030" queryTableFieldId="150"/>
    <tableColumn id="151" xr3:uid="{00000000-0010-0000-0000-000097000000}" uniqueName="151" name="2/1/2030" queryTableFieldId="151"/>
    <tableColumn id="152" xr3:uid="{00000000-0010-0000-0000-000098000000}" uniqueName="152" name="3/1/2030" queryTableFieldId="152"/>
    <tableColumn id="153" xr3:uid="{00000000-0010-0000-0000-000099000000}" uniqueName="153" name="4/1/2030" queryTableFieldId="153"/>
    <tableColumn id="154" xr3:uid="{00000000-0010-0000-0000-00009A000000}" uniqueName="154" name="5/1/2030" queryTableFieldId="154"/>
    <tableColumn id="155" xr3:uid="{00000000-0010-0000-0000-00009B000000}" uniqueName="155" name="6/1/2030" queryTableFieldId="155"/>
    <tableColumn id="156" xr3:uid="{00000000-0010-0000-0000-00009C000000}" uniqueName="156" name="7/1/2030" queryTableFieldId="156"/>
    <tableColumn id="157" xr3:uid="{00000000-0010-0000-0000-00009D000000}" uniqueName="157" name="8/1/2030" queryTableFieldId="157"/>
    <tableColumn id="158" xr3:uid="{00000000-0010-0000-0000-00009E000000}" uniqueName="158" name="9/1/2030" queryTableFieldId="158"/>
    <tableColumn id="159" xr3:uid="{00000000-0010-0000-0000-00009F000000}" uniqueName="159" name="10/1/2030" queryTableFieldId="159"/>
    <tableColumn id="160" xr3:uid="{00000000-0010-0000-0000-0000A0000000}" uniqueName="160" name="11/1/2030" queryTableFieldId="160"/>
    <tableColumn id="161" xr3:uid="{00000000-0010-0000-0000-0000A1000000}" uniqueName="161" name="12/1/2030" queryTableFieldId="161"/>
    <tableColumn id="162" xr3:uid="{00000000-0010-0000-0000-0000A2000000}" uniqueName="162" name="1/1/2031" queryTableFieldId="162"/>
    <tableColumn id="163" xr3:uid="{00000000-0010-0000-0000-0000A3000000}" uniqueName="163" name="2/1/2031" queryTableFieldId="163"/>
    <tableColumn id="164" xr3:uid="{00000000-0010-0000-0000-0000A4000000}" uniqueName="164" name="3/1/2031" queryTableFieldId="164"/>
    <tableColumn id="165" xr3:uid="{00000000-0010-0000-0000-0000A5000000}" uniqueName="165" name="4/1/2031" queryTableFieldId="165"/>
    <tableColumn id="166" xr3:uid="{00000000-0010-0000-0000-0000A6000000}" uniqueName="166" name="5/1/2031" queryTableFieldId="166"/>
    <tableColumn id="167" xr3:uid="{00000000-0010-0000-0000-0000A7000000}" uniqueName="167" name="6/1/2031" queryTableFieldId="167"/>
    <tableColumn id="168" xr3:uid="{00000000-0010-0000-0000-0000A8000000}" uniqueName="168" name="7/1/2031" queryTableFieldId="168"/>
    <tableColumn id="169" xr3:uid="{00000000-0010-0000-0000-0000A9000000}" uniqueName="169" name="8/1/2031" queryTableFieldId="169"/>
    <tableColumn id="170" xr3:uid="{00000000-0010-0000-0000-0000AA000000}" uniqueName="170" name="9/1/2031" queryTableFieldId="170"/>
    <tableColumn id="171" xr3:uid="{00000000-0010-0000-0000-0000AB000000}" uniqueName="171" name="10/1/2031" queryTableFieldId="171"/>
    <tableColumn id="172" xr3:uid="{00000000-0010-0000-0000-0000AC000000}" uniqueName="172" name="11/1/2031" queryTableFieldId="172"/>
    <tableColumn id="173" xr3:uid="{00000000-0010-0000-0000-0000AD000000}" uniqueName="173" name="12/1/2031" queryTableFieldId="173"/>
    <tableColumn id="174" xr3:uid="{00000000-0010-0000-0000-0000AE000000}" uniqueName="174" name="1/1/2032" queryTableFieldId="174"/>
    <tableColumn id="175" xr3:uid="{00000000-0010-0000-0000-0000AF000000}" uniqueName="175" name="2/1/2032" queryTableFieldId="175"/>
    <tableColumn id="176" xr3:uid="{00000000-0010-0000-0000-0000B0000000}" uniqueName="176" name="3/1/2032" queryTableFieldId="176"/>
    <tableColumn id="177" xr3:uid="{00000000-0010-0000-0000-0000B1000000}" uniqueName="177" name="4/1/2032" queryTableFieldId="177"/>
    <tableColumn id="178" xr3:uid="{00000000-0010-0000-0000-0000B2000000}" uniqueName="178" name="5/1/2032" queryTableFieldId="178"/>
    <tableColumn id="179" xr3:uid="{00000000-0010-0000-0000-0000B3000000}" uniqueName="179" name="6/1/2032" queryTableFieldId="179"/>
    <tableColumn id="180" xr3:uid="{00000000-0010-0000-0000-0000B4000000}" uniqueName="180" name="7/1/2032" queryTableFieldId="180"/>
    <tableColumn id="181" xr3:uid="{00000000-0010-0000-0000-0000B5000000}" uniqueName="181" name="8/1/2032" queryTableFieldId="181"/>
    <tableColumn id="182" xr3:uid="{00000000-0010-0000-0000-0000B6000000}" uniqueName="182" name="9/1/2032" queryTableFieldId="182"/>
    <tableColumn id="183" xr3:uid="{00000000-0010-0000-0000-0000B7000000}" uniqueName="183" name="10/1/2032" queryTableFieldId="183"/>
    <tableColumn id="184" xr3:uid="{00000000-0010-0000-0000-0000B8000000}" uniqueName="184" name="11/1/2032" queryTableFieldId="184"/>
    <tableColumn id="185" xr3:uid="{00000000-0010-0000-0000-0000B9000000}" uniqueName="185" name="12/1/2032" queryTableFieldId="185"/>
    <tableColumn id="186" xr3:uid="{00000000-0010-0000-0000-0000BA000000}" uniqueName="186" name="1/1/2033" queryTableFieldId="186"/>
    <tableColumn id="187" xr3:uid="{00000000-0010-0000-0000-0000BB000000}" uniqueName="187" name="2/1/2033" queryTableFieldId="187"/>
    <tableColumn id="188" xr3:uid="{00000000-0010-0000-0000-0000BC000000}" uniqueName="188" name="3/1/2033" queryTableFieldId="188"/>
    <tableColumn id="189" xr3:uid="{00000000-0010-0000-0000-0000BD000000}" uniqueName="189" name="4/1/2033" queryTableFieldId="189"/>
    <tableColumn id="190" xr3:uid="{00000000-0010-0000-0000-0000BE000000}" uniqueName="190" name="5/1/2033" queryTableFieldId="190"/>
    <tableColumn id="191" xr3:uid="{00000000-0010-0000-0000-0000BF000000}" uniqueName="191" name="6/1/2033" queryTableFieldId="191"/>
    <tableColumn id="192" xr3:uid="{00000000-0010-0000-0000-0000C0000000}" uniqueName="192" name="7/1/2033" queryTableFieldId="192"/>
    <tableColumn id="193" xr3:uid="{00000000-0010-0000-0000-0000C1000000}" uniqueName="193" name="8/1/2033" queryTableFieldId="193"/>
    <tableColumn id="194" xr3:uid="{00000000-0010-0000-0000-0000C2000000}" uniqueName="194" name="9/1/2033" queryTableFieldId="194"/>
    <tableColumn id="195" xr3:uid="{00000000-0010-0000-0000-0000C3000000}" uniqueName="195" name="10/1/2033" queryTableFieldId="195"/>
    <tableColumn id="196" xr3:uid="{00000000-0010-0000-0000-0000C4000000}" uniqueName="196" name="11/1/2033" queryTableFieldId="196"/>
    <tableColumn id="197" xr3:uid="{00000000-0010-0000-0000-0000C5000000}" uniqueName="197" name="12/1/2033" queryTableFieldId="197"/>
    <tableColumn id="198" xr3:uid="{00000000-0010-0000-0000-0000C6000000}" uniqueName="198" name="1/1/2034" queryTableFieldId="198"/>
    <tableColumn id="199" xr3:uid="{00000000-0010-0000-0000-0000C7000000}" uniqueName="199" name="2/1/2034" queryTableFieldId="199"/>
    <tableColumn id="200" xr3:uid="{00000000-0010-0000-0000-0000C8000000}" uniqueName="200" name="3/1/2034" queryTableFieldId="200"/>
    <tableColumn id="201" xr3:uid="{00000000-0010-0000-0000-0000C9000000}" uniqueName="201" name="4/1/2034" queryTableFieldId="201"/>
    <tableColumn id="202" xr3:uid="{00000000-0010-0000-0000-0000CA000000}" uniqueName="202" name="5/1/2034" queryTableFieldId="202"/>
    <tableColumn id="203" xr3:uid="{00000000-0010-0000-0000-0000CB000000}" uniqueName="203" name="6/1/2034" queryTableFieldId="203"/>
    <tableColumn id="204" xr3:uid="{00000000-0010-0000-0000-0000CC000000}" uniqueName="204" name="7/1/2034" queryTableFieldId="204"/>
    <tableColumn id="205" xr3:uid="{00000000-0010-0000-0000-0000CD000000}" uniqueName="205" name="8/1/2034" queryTableFieldId="205"/>
    <tableColumn id="206" xr3:uid="{00000000-0010-0000-0000-0000CE000000}" uniqueName="206" name="9/1/2034" queryTableFieldId="206"/>
    <tableColumn id="207" xr3:uid="{00000000-0010-0000-0000-0000CF000000}" uniqueName="207" name="10/1/2034" queryTableFieldId="207"/>
    <tableColumn id="208" xr3:uid="{00000000-0010-0000-0000-0000D0000000}" uniqueName="208" name="11/1/2034" queryTableFieldId="208"/>
    <tableColumn id="209" xr3:uid="{00000000-0010-0000-0000-0000D1000000}" uniqueName="209" name="12/1/2034" queryTableFieldId="209"/>
    <tableColumn id="210" xr3:uid="{00000000-0010-0000-0000-0000D2000000}" uniqueName="210" name="1/1/2035" queryTableFieldId="210"/>
    <tableColumn id="211" xr3:uid="{00000000-0010-0000-0000-0000D3000000}" uniqueName="211" name="2/1/2035" queryTableFieldId="211"/>
    <tableColumn id="212" xr3:uid="{00000000-0010-0000-0000-0000D4000000}" uniqueName="212" name="3/1/2035" queryTableFieldId="212"/>
    <tableColumn id="213" xr3:uid="{00000000-0010-0000-0000-0000D5000000}" uniqueName="213" name="4/1/2035" queryTableFieldId="213"/>
    <tableColumn id="214" xr3:uid="{00000000-0010-0000-0000-0000D6000000}" uniqueName="214" name="5/1/2035" queryTableFieldId="214"/>
    <tableColumn id="215" xr3:uid="{00000000-0010-0000-0000-0000D7000000}" uniqueName="215" name="6/1/2035" queryTableFieldId="215"/>
    <tableColumn id="216" xr3:uid="{00000000-0010-0000-0000-0000D8000000}" uniqueName="216" name="7/1/2035" queryTableFieldId="216"/>
    <tableColumn id="217" xr3:uid="{00000000-0010-0000-0000-0000D9000000}" uniqueName="217" name="8/1/2035" queryTableFieldId="217"/>
    <tableColumn id="218" xr3:uid="{00000000-0010-0000-0000-0000DA000000}" uniqueName="218" name="9/1/2035" queryTableFieldId="218"/>
    <tableColumn id="219" xr3:uid="{00000000-0010-0000-0000-0000DB000000}" uniqueName="219" name="10/1/2035" queryTableFieldId="219"/>
    <tableColumn id="220" xr3:uid="{00000000-0010-0000-0000-0000DC000000}" uniqueName="220" name="11/1/2035" queryTableFieldId="220"/>
    <tableColumn id="221" xr3:uid="{00000000-0010-0000-0000-0000DD000000}" uniqueName="221" name="12/1/2035" queryTableFieldId="221"/>
    <tableColumn id="222" xr3:uid="{00000000-0010-0000-0000-0000DE000000}" uniqueName="222" name="1/1/2036" queryTableFieldId="222"/>
    <tableColumn id="223" xr3:uid="{00000000-0010-0000-0000-0000DF000000}" uniqueName="223" name="2/1/2036" queryTableFieldId="223"/>
    <tableColumn id="224" xr3:uid="{00000000-0010-0000-0000-0000E0000000}" uniqueName="224" name="3/1/2036" queryTableFieldId="224"/>
    <tableColumn id="225" xr3:uid="{00000000-0010-0000-0000-0000E1000000}" uniqueName="225" name="4/1/2036" queryTableFieldId="225"/>
    <tableColumn id="226" xr3:uid="{00000000-0010-0000-0000-0000E2000000}" uniqueName="226" name="5/1/2036" queryTableFieldId="226"/>
    <tableColumn id="227" xr3:uid="{00000000-0010-0000-0000-0000E3000000}" uniqueName="227" name="6/1/2036" queryTableFieldId="227"/>
    <tableColumn id="228" xr3:uid="{00000000-0010-0000-0000-0000E4000000}" uniqueName="228" name="7/1/2036" queryTableFieldId="228"/>
    <tableColumn id="229" xr3:uid="{00000000-0010-0000-0000-0000E5000000}" uniqueName="229" name="8/1/2036" queryTableFieldId="229"/>
    <tableColumn id="230" xr3:uid="{00000000-0010-0000-0000-0000E6000000}" uniqueName="230" name="9/1/2036" queryTableFieldId="230"/>
    <tableColumn id="231" xr3:uid="{00000000-0010-0000-0000-0000E7000000}" uniqueName="231" name="10/1/2036" queryTableFieldId="231"/>
    <tableColumn id="232" xr3:uid="{00000000-0010-0000-0000-0000E8000000}" uniqueName="232" name="11/1/2036" queryTableFieldId="232"/>
    <tableColumn id="233" xr3:uid="{00000000-0010-0000-0000-0000E9000000}" uniqueName="233" name="12/1/2036" queryTableFieldId="233"/>
    <tableColumn id="234" xr3:uid="{00000000-0010-0000-0000-0000EA000000}" uniqueName="234" name="1/1/2037" queryTableFieldId="234"/>
    <tableColumn id="235" xr3:uid="{00000000-0010-0000-0000-0000EB000000}" uniqueName="235" name="2/1/2037" queryTableFieldId="235"/>
    <tableColumn id="236" xr3:uid="{00000000-0010-0000-0000-0000EC000000}" uniqueName="236" name="3/1/2037" queryTableFieldId="236"/>
    <tableColumn id="237" xr3:uid="{00000000-0010-0000-0000-0000ED000000}" uniqueName="237" name="4/1/2037" queryTableFieldId="237"/>
    <tableColumn id="238" xr3:uid="{00000000-0010-0000-0000-0000EE000000}" uniqueName="238" name="5/1/2037" queryTableFieldId="238"/>
    <tableColumn id="239" xr3:uid="{00000000-0010-0000-0000-0000EF000000}" uniqueName="239" name="6/1/2037" queryTableFieldId="239"/>
    <tableColumn id="240" xr3:uid="{00000000-0010-0000-0000-0000F0000000}" uniqueName="240" name="7/1/2037" queryTableFieldId="240"/>
    <tableColumn id="241" xr3:uid="{00000000-0010-0000-0000-0000F1000000}" uniqueName="241" name="8/1/2037" queryTableFieldId="241"/>
    <tableColumn id="242" xr3:uid="{00000000-0010-0000-0000-0000F2000000}" uniqueName="242" name="9/1/2037" queryTableFieldId="242"/>
    <tableColumn id="243" xr3:uid="{00000000-0010-0000-0000-0000F3000000}" uniqueName="243" name="10/1/2037" queryTableFieldId="243"/>
    <tableColumn id="244" xr3:uid="{00000000-0010-0000-0000-0000F4000000}" uniqueName="244" name="11/1/2037" queryTableFieldId="244"/>
    <tableColumn id="245" xr3:uid="{00000000-0010-0000-0000-0000F5000000}" uniqueName="245" name="12/1/2037" queryTableFieldId="245"/>
    <tableColumn id="246" xr3:uid="{00000000-0010-0000-0000-0000F6000000}" uniqueName="246" name="1/1/2038" queryTableFieldId="246"/>
    <tableColumn id="247" xr3:uid="{00000000-0010-0000-0000-0000F7000000}" uniqueName="247" name="2/1/2038" queryTableFieldId="247"/>
    <tableColumn id="248" xr3:uid="{00000000-0010-0000-0000-0000F8000000}" uniqueName="248" name="3/1/2038" queryTableFieldId="248"/>
    <tableColumn id="249" xr3:uid="{00000000-0010-0000-0000-0000F9000000}" uniqueName="249" name="4/1/2038" queryTableFieldId="249"/>
    <tableColumn id="250" xr3:uid="{00000000-0010-0000-0000-0000FA000000}" uniqueName="250" name="5/1/2038" queryTableFieldId="250"/>
    <tableColumn id="251" xr3:uid="{00000000-0010-0000-0000-0000FB000000}" uniqueName="251" name="6/1/2038" queryTableFieldId="251"/>
    <tableColumn id="252" xr3:uid="{00000000-0010-0000-0000-0000FC000000}" uniqueName="252" name="7/1/2038" queryTableFieldId="252"/>
    <tableColumn id="253" xr3:uid="{00000000-0010-0000-0000-0000FD000000}" uniqueName="253" name="8/1/2038" queryTableFieldId="253"/>
    <tableColumn id="254" xr3:uid="{00000000-0010-0000-0000-0000FE000000}" uniqueName="254" name="9/1/2038" queryTableFieldId="254"/>
    <tableColumn id="255" xr3:uid="{00000000-0010-0000-0000-0000FF000000}" uniqueName="255" name="10/1/2038" queryTableFieldId="25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LabradorLoad" displayName="LabradorLoad" ref="A1:IU89" tableType="queryTable" totalsRowShown="0">
  <autoFilter ref="A1:IU89" xr:uid="{00000000-0009-0000-0100-000002000000}"/>
  <tableColumns count="255">
    <tableColumn id="1" xr3:uid="{00000000-0010-0000-0100-000001000000}" uniqueName="1" name="Spare" queryTableFieldId="1"/>
    <tableColumn id="2" xr3:uid="{00000000-0010-0000-0100-000002000000}" uniqueName="2" name="Scenario" queryTableFieldId="2"/>
    <tableColumn id="3" xr3:uid="{00000000-0010-0000-0100-000003000000}" uniqueName="3" name="UOM" queryTableFieldId="3"/>
    <tableColumn id="4" xr3:uid="{00000000-0010-0000-0100-000004000000}" uniqueName="4" name="Key" queryTableFieldId="4"/>
    <tableColumn id="5" xr3:uid="{00000000-0010-0000-0100-000005000000}" uniqueName="5" name="Description" queryTableFieldId="5"/>
    <tableColumn id="6" xr3:uid="{00000000-0010-0000-0100-000006000000}" uniqueName="6" name="1/1/2018" queryTableFieldId="6"/>
    <tableColumn id="7" xr3:uid="{00000000-0010-0000-0100-000007000000}" uniqueName="7" name="2/1/2018" queryTableFieldId="7"/>
    <tableColumn id="8" xr3:uid="{00000000-0010-0000-0100-000008000000}" uniqueName="8" name="3/1/2018" queryTableFieldId="8"/>
    <tableColumn id="9" xr3:uid="{00000000-0010-0000-0100-000009000000}" uniqueName="9" name="4/1/2018" queryTableFieldId="9"/>
    <tableColumn id="10" xr3:uid="{00000000-0010-0000-0100-00000A000000}" uniqueName="10" name="5/1/2018" queryTableFieldId="10"/>
    <tableColumn id="11" xr3:uid="{00000000-0010-0000-0100-00000B000000}" uniqueName="11" name="6/1/2018" queryTableFieldId="11"/>
    <tableColumn id="12" xr3:uid="{00000000-0010-0000-0100-00000C000000}" uniqueName="12" name="7/1/2018" queryTableFieldId="12"/>
    <tableColumn id="13" xr3:uid="{00000000-0010-0000-0100-00000D000000}" uniqueName="13" name="8/1/2018" queryTableFieldId="13"/>
    <tableColumn id="14" xr3:uid="{00000000-0010-0000-0100-00000E000000}" uniqueName="14" name="9/1/2018" queryTableFieldId="14"/>
    <tableColumn id="15" xr3:uid="{00000000-0010-0000-0100-00000F000000}" uniqueName="15" name="10/1/2018" queryTableFieldId="15"/>
    <tableColumn id="16" xr3:uid="{00000000-0010-0000-0100-000010000000}" uniqueName="16" name="11/1/2018" queryTableFieldId="16"/>
    <tableColumn id="17" xr3:uid="{00000000-0010-0000-0100-000011000000}" uniqueName="17" name="12/1/2018" queryTableFieldId="17"/>
    <tableColumn id="18" xr3:uid="{00000000-0010-0000-0100-000012000000}" uniqueName="18" name="1/1/2019" queryTableFieldId="18"/>
    <tableColumn id="19" xr3:uid="{00000000-0010-0000-0100-000013000000}" uniqueName="19" name="2/1/2019" queryTableFieldId="19"/>
    <tableColumn id="20" xr3:uid="{00000000-0010-0000-0100-000014000000}" uniqueName="20" name="3/1/2019" queryTableFieldId="20"/>
    <tableColumn id="21" xr3:uid="{00000000-0010-0000-0100-000015000000}" uniqueName="21" name="4/1/2019" queryTableFieldId="21"/>
    <tableColumn id="22" xr3:uid="{00000000-0010-0000-0100-000016000000}" uniqueName="22" name="5/1/2019" queryTableFieldId="22"/>
    <tableColumn id="23" xr3:uid="{00000000-0010-0000-0100-000017000000}" uniqueName="23" name="6/1/2019" queryTableFieldId="23"/>
    <tableColumn id="24" xr3:uid="{00000000-0010-0000-0100-000018000000}" uniqueName="24" name="7/1/2019" queryTableFieldId="24"/>
    <tableColumn id="25" xr3:uid="{00000000-0010-0000-0100-000019000000}" uniqueName="25" name="8/1/2019" queryTableFieldId="25"/>
    <tableColumn id="26" xr3:uid="{00000000-0010-0000-0100-00001A000000}" uniqueName="26" name="9/1/2019" queryTableFieldId="26"/>
    <tableColumn id="27" xr3:uid="{00000000-0010-0000-0100-00001B000000}" uniqueName="27" name="10/1/2019" queryTableFieldId="27"/>
    <tableColumn id="28" xr3:uid="{00000000-0010-0000-0100-00001C000000}" uniqueName="28" name="11/1/2019" queryTableFieldId="28"/>
    <tableColumn id="29" xr3:uid="{00000000-0010-0000-0100-00001D000000}" uniqueName="29" name="12/1/2019" queryTableFieldId="29"/>
    <tableColumn id="30" xr3:uid="{00000000-0010-0000-0100-00001E000000}" uniqueName="30" name="1/1/2020" queryTableFieldId="30"/>
    <tableColumn id="31" xr3:uid="{00000000-0010-0000-0100-00001F000000}" uniqueName="31" name="2/1/2020" queryTableFieldId="31"/>
    <tableColumn id="32" xr3:uid="{00000000-0010-0000-0100-000020000000}" uniqueName="32" name="3/1/2020" queryTableFieldId="32"/>
    <tableColumn id="33" xr3:uid="{00000000-0010-0000-0100-000021000000}" uniqueName="33" name="4/1/2020" queryTableFieldId="33"/>
    <tableColumn id="34" xr3:uid="{00000000-0010-0000-0100-000022000000}" uniqueName="34" name="5/1/2020" queryTableFieldId="34"/>
    <tableColumn id="35" xr3:uid="{00000000-0010-0000-0100-000023000000}" uniqueName="35" name="6/1/2020" queryTableFieldId="35"/>
    <tableColumn id="36" xr3:uid="{00000000-0010-0000-0100-000024000000}" uniqueName="36" name="7/1/2020" queryTableFieldId="36"/>
    <tableColumn id="37" xr3:uid="{00000000-0010-0000-0100-000025000000}" uniqueName="37" name="8/1/2020" queryTableFieldId="37"/>
    <tableColumn id="38" xr3:uid="{00000000-0010-0000-0100-000026000000}" uniqueName="38" name="9/1/2020" queryTableFieldId="38"/>
    <tableColumn id="39" xr3:uid="{00000000-0010-0000-0100-000027000000}" uniqueName="39" name="10/1/2020" queryTableFieldId="39"/>
    <tableColumn id="40" xr3:uid="{00000000-0010-0000-0100-000028000000}" uniqueName="40" name="11/1/2020" queryTableFieldId="40"/>
    <tableColumn id="41" xr3:uid="{00000000-0010-0000-0100-000029000000}" uniqueName="41" name="12/1/2020" queryTableFieldId="41"/>
    <tableColumn id="42" xr3:uid="{00000000-0010-0000-0100-00002A000000}" uniqueName="42" name="1/1/2021" queryTableFieldId="42"/>
    <tableColumn id="43" xr3:uid="{00000000-0010-0000-0100-00002B000000}" uniqueName="43" name="2/1/2021" queryTableFieldId="43"/>
    <tableColumn id="44" xr3:uid="{00000000-0010-0000-0100-00002C000000}" uniqueName="44" name="3/1/2021" queryTableFieldId="44"/>
    <tableColumn id="45" xr3:uid="{00000000-0010-0000-0100-00002D000000}" uniqueName="45" name="4/1/2021" queryTableFieldId="45"/>
    <tableColumn id="46" xr3:uid="{00000000-0010-0000-0100-00002E000000}" uniqueName="46" name="5/1/2021" queryTableFieldId="46"/>
    <tableColumn id="47" xr3:uid="{00000000-0010-0000-0100-00002F000000}" uniqueName="47" name="6/1/2021" queryTableFieldId="47"/>
    <tableColumn id="48" xr3:uid="{00000000-0010-0000-0100-000030000000}" uniqueName="48" name="7/1/2021" queryTableFieldId="48"/>
    <tableColumn id="49" xr3:uid="{00000000-0010-0000-0100-000031000000}" uniqueName="49" name="8/1/2021" queryTableFieldId="49"/>
    <tableColumn id="50" xr3:uid="{00000000-0010-0000-0100-000032000000}" uniqueName="50" name="9/1/2021" queryTableFieldId="50"/>
    <tableColumn id="51" xr3:uid="{00000000-0010-0000-0100-000033000000}" uniqueName="51" name="10/1/2021" queryTableFieldId="51"/>
    <tableColumn id="52" xr3:uid="{00000000-0010-0000-0100-000034000000}" uniqueName="52" name="11/1/2021" queryTableFieldId="52"/>
    <tableColumn id="53" xr3:uid="{00000000-0010-0000-0100-000035000000}" uniqueName="53" name="12/1/2021" queryTableFieldId="53"/>
    <tableColumn id="54" xr3:uid="{00000000-0010-0000-0100-000036000000}" uniqueName="54" name="1/1/2022" queryTableFieldId="54"/>
    <tableColumn id="55" xr3:uid="{00000000-0010-0000-0100-000037000000}" uniqueName="55" name="2/1/2022" queryTableFieldId="55"/>
    <tableColumn id="56" xr3:uid="{00000000-0010-0000-0100-000038000000}" uniqueName="56" name="3/1/2022" queryTableFieldId="56"/>
    <tableColumn id="57" xr3:uid="{00000000-0010-0000-0100-000039000000}" uniqueName="57" name="4/1/2022" queryTableFieldId="57"/>
    <tableColumn id="58" xr3:uid="{00000000-0010-0000-0100-00003A000000}" uniqueName="58" name="5/1/2022" queryTableFieldId="58"/>
    <tableColumn id="59" xr3:uid="{00000000-0010-0000-0100-00003B000000}" uniqueName="59" name="6/1/2022" queryTableFieldId="59"/>
    <tableColumn id="60" xr3:uid="{00000000-0010-0000-0100-00003C000000}" uniqueName="60" name="7/1/2022" queryTableFieldId="60"/>
    <tableColumn id="61" xr3:uid="{00000000-0010-0000-0100-00003D000000}" uniqueName="61" name="8/1/2022" queryTableFieldId="61"/>
    <tableColumn id="62" xr3:uid="{00000000-0010-0000-0100-00003E000000}" uniqueName="62" name="9/1/2022" queryTableFieldId="62"/>
    <tableColumn id="63" xr3:uid="{00000000-0010-0000-0100-00003F000000}" uniqueName="63" name="10/1/2022" queryTableFieldId="63"/>
    <tableColumn id="64" xr3:uid="{00000000-0010-0000-0100-000040000000}" uniqueName="64" name="11/1/2022" queryTableFieldId="64"/>
    <tableColumn id="65" xr3:uid="{00000000-0010-0000-0100-000041000000}" uniqueName="65" name="12/1/2022" queryTableFieldId="65"/>
    <tableColumn id="66" xr3:uid="{00000000-0010-0000-0100-000042000000}" uniqueName="66" name="1/1/2023" queryTableFieldId="66"/>
    <tableColumn id="67" xr3:uid="{00000000-0010-0000-0100-000043000000}" uniqueName="67" name="2/1/2023" queryTableFieldId="67"/>
    <tableColumn id="68" xr3:uid="{00000000-0010-0000-0100-000044000000}" uniqueName="68" name="3/1/2023" queryTableFieldId="68"/>
    <tableColumn id="69" xr3:uid="{00000000-0010-0000-0100-000045000000}" uniqueName="69" name="4/1/2023" queryTableFieldId="69"/>
    <tableColumn id="70" xr3:uid="{00000000-0010-0000-0100-000046000000}" uniqueName="70" name="5/1/2023" queryTableFieldId="70"/>
    <tableColumn id="71" xr3:uid="{00000000-0010-0000-0100-000047000000}" uniqueName="71" name="6/1/2023" queryTableFieldId="71"/>
    <tableColumn id="72" xr3:uid="{00000000-0010-0000-0100-000048000000}" uniqueName="72" name="7/1/2023" queryTableFieldId="72"/>
    <tableColumn id="73" xr3:uid="{00000000-0010-0000-0100-000049000000}" uniqueName="73" name="8/1/2023" queryTableFieldId="73"/>
    <tableColumn id="74" xr3:uid="{00000000-0010-0000-0100-00004A000000}" uniqueName="74" name="9/1/2023" queryTableFieldId="74"/>
    <tableColumn id="75" xr3:uid="{00000000-0010-0000-0100-00004B000000}" uniqueName="75" name="10/1/2023" queryTableFieldId="75"/>
    <tableColumn id="76" xr3:uid="{00000000-0010-0000-0100-00004C000000}" uniqueName="76" name="11/1/2023" queryTableFieldId="76"/>
    <tableColumn id="77" xr3:uid="{00000000-0010-0000-0100-00004D000000}" uniqueName="77" name="12/1/2023" queryTableFieldId="77"/>
    <tableColumn id="78" xr3:uid="{00000000-0010-0000-0100-00004E000000}" uniqueName="78" name="1/1/2024" queryTableFieldId="78"/>
    <tableColumn id="79" xr3:uid="{00000000-0010-0000-0100-00004F000000}" uniqueName="79" name="2/1/2024" queryTableFieldId="79"/>
    <tableColumn id="80" xr3:uid="{00000000-0010-0000-0100-000050000000}" uniqueName="80" name="3/1/2024" queryTableFieldId="80"/>
    <tableColumn id="81" xr3:uid="{00000000-0010-0000-0100-000051000000}" uniqueName="81" name="4/1/2024" queryTableFieldId="81"/>
    <tableColumn id="82" xr3:uid="{00000000-0010-0000-0100-000052000000}" uniqueName="82" name="5/1/2024" queryTableFieldId="82"/>
    <tableColumn id="83" xr3:uid="{00000000-0010-0000-0100-000053000000}" uniqueName="83" name="6/1/2024" queryTableFieldId="83"/>
    <tableColumn id="84" xr3:uid="{00000000-0010-0000-0100-000054000000}" uniqueName="84" name="7/1/2024" queryTableFieldId="84"/>
    <tableColumn id="85" xr3:uid="{00000000-0010-0000-0100-000055000000}" uniqueName="85" name="8/1/2024" queryTableFieldId="85"/>
    <tableColumn id="86" xr3:uid="{00000000-0010-0000-0100-000056000000}" uniqueName="86" name="9/1/2024" queryTableFieldId="86"/>
    <tableColumn id="87" xr3:uid="{00000000-0010-0000-0100-000057000000}" uniqueName="87" name="10/1/2024" queryTableFieldId="87"/>
    <tableColumn id="88" xr3:uid="{00000000-0010-0000-0100-000058000000}" uniqueName="88" name="11/1/2024" queryTableFieldId="88"/>
    <tableColumn id="89" xr3:uid="{00000000-0010-0000-0100-000059000000}" uniqueName="89" name="12/1/2024" queryTableFieldId="89"/>
    <tableColumn id="90" xr3:uid="{00000000-0010-0000-0100-00005A000000}" uniqueName="90" name="1/1/2025" queryTableFieldId="90"/>
    <tableColumn id="91" xr3:uid="{00000000-0010-0000-0100-00005B000000}" uniqueName="91" name="2/1/2025" queryTableFieldId="91"/>
    <tableColumn id="92" xr3:uid="{00000000-0010-0000-0100-00005C000000}" uniqueName="92" name="3/1/2025" queryTableFieldId="92"/>
    <tableColumn id="93" xr3:uid="{00000000-0010-0000-0100-00005D000000}" uniqueName="93" name="4/1/2025" queryTableFieldId="93"/>
    <tableColumn id="94" xr3:uid="{00000000-0010-0000-0100-00005E000000}" uniqueName="94" name="5/1/2025" queryTableFieldId="94"/>
    <tableColumn id="95" xr3:uid="{00000000-0010-0000-0100-00005F000000}" uniqueName="95" name="6/1/2025" queryTableFieldId="95"/>
    <tableColumn id="96" xr3:uid="{00000000-0010-0000-0100-000060000000}" uniqueName="96" name="7/1/2025" queryTableFieldId="96"/>
    <tableColumn id="97" xr3:uid="{00000000-0010-0000-0100-000061000000}" uniqueName="97" name="8/1/2025" queryTableFieldId="97"/>
    <tableColumn id="98" xr3:uid="{00000000-0010-0000-0100-000062000000}" uniqueName="98" name="9/1/2025" queryTableFieldId="98"/>
    <tableColumn id="99" xr3:uid="{00000000-0010-0000-0100-000063000000}" uniqueName="99" name="10/1/2025" queryTableFieldId="99"/>
    <tableColumn id="100" xr3:uid="{00000000-0010-0000-0100-000064000000}" uniqueName="100" name="11/1/2025" queryTableFieldId="100"/>
    <tableColumn id="101" xr3:uid="{00000000-0010-0000-0100-000065000000}" uniqueName="101" name="12/1/2025" queryTableFieldId="101"/>
    <tableColumn id="102" xr3:uid="{00000000-0010-0000-0100-000066000000}" uniqueName="102" name="1/1/2026" queryTableFieldId="102"/>
    <tableColumn id="103" xr3:uid="{00000000-0010-0000-0100-000067000000}" uniqueName="103" name="2/1/2026" queryTableFieldId="103"/>
    <tableColumn id="104" xr3:uid="{00000000-0010-0000-0100-000068000000}" uniqueName="104" name="3/1/2026" queryTableFieldId="104"/>
    <tableColumn id="105" xr3:uid="{00000000-0010-0000-0100-000069000000}" uniqueName="105" name="4/1/2026" queryTableFieldId="105"/>
    <tableColumn id="106" xr3:uid="{00000000-0010-0000-0100-00006A000000}" uniqueName="106" name="5/1/2026" queryTableFieldId="106"/>
    <tableColumn id="107" xr3:uid="{00000000-0010-0000-0100-00006B000000}" uniqueName="107" name="6/1/2026" queryTableFieldId="107"/>
    <tableColumn id="108" xr3:uid="{00000000-0010-0000-0100-00006C000000}" uniqueName="108" name="7/1/2026" queryTableFieldId="108"/>
    <tableColumn id="109" xr3:uid="{00000000-0010-0000-0100-00006D000000}" uniqueName="109" name="8/1/2026" queryTableFieldId="109"/>
    <tableColumn id="110" xr3:uid="{00000000-0010-0000-0100-00006E000000}" uniqueName="110" name="9/1/2026" queryTableFieldId="110"/>
    <tableColumn id="111" xr3:uid="{00000000-0010-0000-0100-00006F000000}" uniqueName="111" name="10/1/2026" queryTableFieldId="111"/>
    <tableColumn id="112" xr3:uid="{00000000-0010-0000-0100-000070000000}" uniqueName="112" name="11/1/2026" queryTableFieldId="112"/>
    <tableColumn id="113" xr3:uid="{00000000-0010-0000-0100-000071000000}" uniqueName="113" name="12/1/2026" queryTableFieldId="113"/>
    <tableColumn id="114" xr3:uid="{00000000-0010-0000-0100-000072000000}" uniqueName="114" name="1/1/2027" queryTableFieldId="114"/>
    <tableColumn id="115" xr3:uid="{00000000-0010-0000-0100-000073000000}" uniqueName="115" name="2/1/2027" queryTableFieldId="115"/>
    <tableColumn id="116" xr3:uid="{00000000-0010-0000-0100-000074000000}" uniqueName="116" name="3/1/2027" queryTableFieldId="116"/>
    <tableColumn id="117" xr3:uid="{00000000-0010-0000-0100-000075000000}" uniqueName="117" name="4/1/2027" queryTableFieldId="117"/>
    <tableColumn id="118" xr3:uid="{00000000-0010-0000-0100-000076000000}" uniqueName="118" name="5/1/2027" queryTableFieldId="118"/>
    <tableColumn id="119" xr3:uid="{00000000-0010-0000-0100-000077000000}" uniqueName="119" name="6/1/2027" queryTableFieldId="119"/>
    <tableColumn id="120" xr3:uid="{00000000-0010-0000-0100-000078000000}" uniqueName="120" name="7/1/2027" queryTableFieldId="120"/>
    <tableColumn id="121" xr3:uid="{00000000-0010-0000-0100-000079000000}" uniqueName="121" name="8/1/2027" queryTableFieldId="121"/>
    <tableColumn id="122" xr3:uid="{00000000-0010-0000-0100-00007A000000}" uniqueName="122" name="9/1/2027" queryTableFieldId="122"/>
    <tableColumn id="123" xr3:uid="{00000000-0010-0000-0100-00007B000000}" uniqueName="123" name="10/1/2027" queryTableFieldId="123"/>
    <tableColumn id="124" xr3:uid="{00000000-0010-0000-0100-00007C000000}" uniqueName="124" name="11/1/2027" queryTableFieldId="124"/>
    <tableColumn id="125" xr3:uid="{00000000-0010-0000-0100-00007D000000}" uniqueName="125" name="12/1/2027" queryTableFieldId="125"/>
    <tableColumn id="126" xr3:uid="{00000000-0010-0000-0100-00007E000000}" uniqueName="126" name="1/1/2028" queryTableFieldId="126"/>
    <tableColumn id="127" xr3:uid="{00000000-0010-0000-0100-00007F000000}" uniqueName="127" name="2/1/2028" queryTableFieldId="127"/>
    <tableColumn id="128" xr3:uid="{00000000-0010-0000-0100-000080000000}" uniqueName="128" name="3/1/2028" queryTableFieldId="128"/>
    <tableColumn id="129" xr3:uid="{00000000-0010-0000-0100-000081000000}" uniqueName="129" name="4/1/2028" queryTableFieldId="129"/>
    <tableColumn id="130" xr3:uid="{00000000-0010-0000-0100-000082000000}" uniqueName="130" name="5/1/2028" queryTableFieldId="130"/>
    <tableColumn id="131" xr3:uid="{00000000-0010-0000-0100-000083000000}" uniqueName="131" name="6/1/2028" queryTableFieldId="131"/>
    <tableColumn id="132" xr3:uid="{00000000-0010-0000-0100-000084000000}" uniqueName="132" name="7/1/2028" queryTableFieldId="132"/>
    <tableColumn id="133" xr3:uid="{00000000-0010-0000-0100-000085000000}" uniqueName="133" name="8/1/2028" queryTableFieldId="133"/>
    <tableColumn id="134" xr3:uid="{00000000-0010-0000-0100-000086000000}" uniqueName="134" name="9/1/2028" queryTableFieldId="134"/>
    <tableColumn id="135" xr3:uid="{00000000-0010-0000-0100-000087000000}" uniqueName="135" name="10/1/2028" queryTableFieldId="135"/>
    <tableColumn id="136" xr3:uid="{00000000-0010-0000-0100-000088000000}" uniqueName="136" name="11/1/2028" queryTableFieldId="136"/>
    <tableColumn id="137" xr3:uid="{00000000-0010-0000-0100-000089000000}" uniqueName="137" name="12/1/2028" queryTableFieldId="137"/>
    <tableColumn id="138" xr3:uid="{00000000-0010-0000-0100-00008A000000}" uniqueName="138" name="1/1/2029" queryTableFieldId="138"/>
    <tableColumn id="139" xr3:uid="{00000000-0010-0000-0100-00008B000000}" uniqueName="139" name="2/1/2029" queryTableFieldId="139"/>
    <tableColumn id="140" xr3:uid="{00000000-0010-0000-0100-00008C000000}" uniqueName="140" name="3/1/2029" queryTableFieldId="140"/>
    <tableColumn id="141" xr3:uid="{00000000-0010-0000-0100-00008D000000}" uniqueName="141" name="4/1/2029" queryTableFieldId="141"/>
    <tableColumn id="142" xr3:uid="{00000000-0010-0000-0100-00008E000000}" uniqueName="142" name="5/1/2029" queryTableFieldId="142"/>
    <tableColumn id="143" xr3:uid="{00000000-0010-0000-0100-00008F000000}" uniqueName="143" name="6/1/2029" queryTableFieldId="143"/>
    <tableColumn id="144" xr3:uid="{00000000-0010-0000-0100-000090000000}" uniqueName="144" name="7/1/2029" queryTableFieldId="144"/>
    <tableColumn id="145" xr3:uid="{00000000-0010-0000-0100-000091000000}" uniqueName="145" name="8/1/2029" queryTableFieldId="145"/>
    <tableColumn id="146" xr3:uid="{00000000-0010-0000-0100-000092000000}" uniqueName="146" name="9/1/2029" queryTableFieldId="146"/>
    <tableColumn id="147" xr3:uid="{00000000-0010-0000-0100-000093000000}" uniqueName="147" name="10/1/2029" queryTableFieldId="147"/>
    <tableColumn id="148" xr3:uid="{00000000-0010-0000-0100-000094000000}" uniqueName="148" name="11/1/2029" queryTableFieldId="148"/>
    <tableColumn id="149" xr3:uid="{00000000-0010-0000-0100-000095000000}" uniqueName="149" name="12/1/2029" queryTableFieldId="149"/>
    <tableColumn id="150" xr3:uid="{00000000-0010-0000-0100-000096000000}" uniqueName="150" name="1/1/2030" queryTableFieldId="150"/>
    <tableColumn id="151" xr3:uid="{00000000-0010-0000-0100-000097000000}" uniqueName="151" name="2/1/2030" queryTableFieldId="151"/>
    <tableColumn id="152" xr3:uid="{00000000-0010-0000-0100-000098000000}" uniqueName="152" name="3/1/2030" queryTableFieldId="152"/>
    <tableColumn id="153" xr3:uid="{00000000-0010-0000-0100-000099000000}" uniqueName="153" name="4/1/2030" queryTableFieldId="153"/>
    <tableColumn id="154" xr3:uid="{00000000-0010-0000-0100-00009A000000}" uniqueName="154" name="5/1/2030" queryTableFieldId="154"/>
    <tableColumn id="155" xr3:uid="{00000000-0010-0000-0100-00009B000000}" uniqueName="155" name="6/1/2030" queryTableFieldId="155"/>
    <tableColumn id="156" xr3:uid="{00000000-0010-0000-0100-00009C000000}" uniqueName="156" name="7/1/2030" queryTableFieldId="156"/>
    <tableColumn id="157" xr3:uid="{00000000-0010-0000-0100-00009D000000}" uniqueName="157" name="8/1/2030" queryTableFieldId="157"/>
    <tableColumn id="158" xr3:uid="{00000000-0010-0000-0100-00009E000000}" uniqueName="158" name="9/1/2030" queryTableFieldId="158"/>
    <tableColumn id="159" xr3:uid="{00000000-0010-0000-0100-00009F000000}" uniqueName="159" name="10/1/2030" queryTableFieldId="159"/>
    <tableColumn id="160" xr3:uid="{00000000-0010-0000-0100-0000A0000000}" uniqueName="160" name="11/1/2030" queryTableFieldId="160"/>
    <tableColumn id="161" xr3:uid="{00000000-0010-0000-0100-0000A1000000}" uniqueName="161" name="12/1/2030" queryTableFieldId="161"/>
    <tableColumn id="162" xr3:uid="{00000000-0010-0000-0100-0000A2000000}" uniqueName="162" name="1/1/2031" queryTableFieldId="162"/>
    <tableColumn id="163" xr3:uid="{00000000-0010-0000-0100-0000A3000000}" uniqueName="163" name="2/1/2031" queryTableFieldId="163"/>
    <tableColumn id="164" xr3:uid="{00000000-0010-0000-0100-0000A4000000}" uniqueName="164" name="3/1/2031" queryTableFieldId="164"/>
    <tableColumn id="165" xr3:uid="{00000000-0010-0000-0100-0000A5000000}" uniqueName="165" name="4/1/2031" queryTableFieldId="165"/>
    <tableColumn id="166" xr3:uid="{00000000-0010-0000-0100-0000A6000000}" uniqueName="166" name="5/1/2031" queryTableFieldId="166"/>
    <tableColumn id="167" xr3:uid="{00000000-0010-0000-0100-0000A7000000}" uniqueName="167" name="6/1/2031" queryTableFieldId="167"/>
    <tableColumn id="168" xr3:uid="{00000000-0010-0000-0100-0000A8000000}" uniqueName="168" name="7/1/2031" queryTableFieldId="168"/>
    <tableColumn id="169" xr3:uid="{00000000-0010-0000-0100-0000A9000000}" uniqueName="169" name="8/1/2031" queryTableFieldId="169"/>
    <tableColumn id="170" xr3:uid="{00000000-0010-0000-0100-0000AA000000}" uniqueName="170" name="9/1/2031" queryTableFieldId="170"/>
    <tableColumn id="171" xr3:uid="{00000000-0010-0000-0100-0000AB000000}" uniqueName="171" name="10/1/2031" queryTableFieldId="171"/>
    <tableColumn id="172" xr3:uid="{00000000-0010-0000-0100-0000AC000000}" uniqueName="172" name="11/1/2031" queryTableFieldId="172"/>
    <tableColumn id="173" xr3:uid="{00000000-0010-0000-0100-0000AD000000}" uniqueName="173" name="12/1/2031" queryTableFieldId="173"/>
    <tableColumn id="174" xr3:uid="{00000000-0010-0000-0100-0000AE000000}" uniqueName="174" name="1/1/2032" queryTableFieldId="174"/>
    <tableColumn id="175" xr3:uid="{00000000-0010-0000-0100-0000AF000000}" uniqueName="175" name="2/1/2032" queryTableFieldId="175"/>
    <tableColumn id="176" xr3:uid="{00000000-0010-0000-0100-0000B0000000}" uniqueName="176" name="3/1/2032" queryTableFieldId="176"/>
    <tableColumn id="177" xr3:uid="{00000000-0010-0000-0100-0000B1000000}" uniqueName="177" name="4/1/2032" queryTableFieldId="177"/>
    <tableColumn id="178" xr3:uid="{00000000-0010-0000-0100-0000B2000000}" uniqueName="178" name="5/1/2032" queryTableFieldId="178"/>
    <tableColumn id="179" xr3:uid="{00000000-0010-0000-0100-0000B3000000}" uniqueName="179" name="6/1/2032" queryTableFieldId="179"/>
    <tableColumn id="180" xr3:uid="{00000000-0010-0000-0100-0000B4000000}" uniqueName="180" name="7/1/2032" queryTableFieldId="180"/>
    <tableColumn id="181" xr3:uid="{00000000-0010-0000-0100-0000B5000000}" uniqueName="181" name="8/1/2032" queryTableFieldId="181"/>
    <tableColumn id="182" xr3:uid="{00000000-0010-0000-0100-0000B6000000}" uniqueName="182" name="9/1/2032" queryTableFieldId="182"/>
    <tableColumn id="183" xr3:uid="{00000000-0010-0000-0100-0000B7000000}" uniqueName="183" name="10/1/2032" queryTableFieldId="183"/>
    <tableColumn id="184" xr3:uid="{00000000-0010-0000-0100-0000B8000000}" uniqueName="184" name="11/1/2032" queryTableFieldId="184"/>
    <tableColumn id="185" xr3:uid="{00000000-0010-0000-0100-0000B9000000}" uniqueName="185" name="12/1/2032" queryTableFieldId="185"/>
    <tableColumn id="186" xr3:uid="{00000000-0010-0000-0100-0000BA000000}" uniqueName="186" name="1/1/2033" queryTableFieldId="186"/>
    <tableColumn id="187" xr3:uid="{00000000-0010-0000-0100-0000BB000000}" uniqueName="187" name="2/1/2033" queryTableFieldId="187"/>
    <tableColumn id="188" xr3:uid="{00000000-0010-0000-0100-0000BC000000}" uniqueName="188" name="3/1/2033" queryTableFieldId="188"/>
    <tableColumn id="189" xr3:uid="{00000000-0010-0000-0100-0000BD000000}" uniqueName="189" name="4/1/2033" queryTableFieldId="189"/>
    <tableColumn id="190" xr3:uid="{00000000-0010-0000-0100-0000BE000000}" uniqueName="190" name="5/1/2033" queryTableFieldId="190"/>
    <tableColumn id="191" xr3:uid="{00000000-0010-0000-0100-0000BF000000}" uniqueName="191" name="6/1/2033" queryTableFieldId="191"/>
    <tableColumn id="192" xr3:uid="{00000000-0010-0000-0100-0000C0000000}" uniqueName="192" name="7/1/2033" queryTableFieldId="192"/>
    <tableColumn id="193" xr3:uid="{00000000-0010-0000-0100-0000C1000000}" uniqueName="193" name="8/1/2033" queryTableFieldId="193"/>
    <tableColumn id="194" xr3:uid="{00000000-0010-0000-0100-0000C2000000}" uniqueName="194" name="9/1/2033" queryTableFieldId="194"/>
    <tableColumn id="195" xr3:uid="{00000000-0010-0000-0100-0000C3000000}" uniqueName="195" name="10/1/2033" queryTableFieldId="195"/>
    <tableColumn id="196" xr3:uid="{00000000-0010-0000-0100-0000C4000000}" uniqueName="196" name="11/1/2033" queryTableFieldId="196"/>
    <tableColumn id="197" xr3:uid="{00000000-0010-0000-0100-0000C5000000}" uniqueName="197" name="12/1/2033" queryTableFieldId="197"/>
    <tableColumn id="198" xr3:uid="{00000000-0010-0000-0100-0000C6000000}" uniqueName="198" name="1/1/2034" queryTableFieldId="198"/>
    <tableColumn id="199" xr3:uid="{00000000-0010-0000-0100-0000C7000000}" uniqueName="199" name="2/1/2034" queryTableFieldId="199"/>
    <tableColumn id="200" xr3:uid="{00000000-0010-0000-0100-0000C8000000}" uniqueName="200" name="3/1/2034" queryTableFieldId="200"/>
    <tableColumn id="201" xr3:uid="{00000000-0010-0000-0100-0000C9000000}" uniqueName="201" name="4/1/2034" queryTableFieldId="201"/>
    <tableColumn id="202" xr3:uid="{00000000-0010-0000-0100-0000CA000000}" uniqueName="202" name="5/1/2034" queryTableFieldId="202"/>
    <tableColumn id="203" xr3:uid="{00000000-0010-0000-0100-0000CB000000}" uniqueName="203" name="6/1/2034" queryTableFieldId="203"/>
    <tableColumn id="204" xr3:uid="{00000000-0010-0000-0100-0000CC000000}" uniqueName="204" name="7/1/2034" queryTableFieldId="204"/>
    <tableColumn id="205" xr3:uid="{00000000-0010-0000-0100-0000CD000000}" uniqueName="205" name="8/1/2034" queryTableFieldId="205"/>
    <tableColumn id="206" xr3:uid="{00000000-0010-0000-0100-0000CE000000}" uniqueName="206" name="9/1/2034" queryTableFieldId="206"/>
    <tableColumn id="207" xr3:uid="{00000000-0010-0000-0100-0000CF000000}" uniqueName="207" name="10/1/2034" queryTableFieldId="207"/>
    <tableColumn id="208" xr3:uid="{00000000-0010-0000-0100-0000D0000000}" uniqueName="208" name="11/1/2034" queryTableFieldId="208"/>
    <tableColumn id="209" xr3:uid="{00000000-0010-0000-0100-0000D1000000}" uniqueName="209" name="12/1/2034" queryTableFieldId="209"/>
    <tableColumn id="210" xr3:uid="{00000000-0010-0000-0100-0000D2000000}" uniqueName="210" name="1/1/2035" queryTableFieldId="210"/>
    <tableColumn id="211" xr3:uid="{00000000-0010-0000-0100-0000D3000000}" uniqueName="211" name="2/1/2035" queryTableFieldId="211"/>
    <tableColumn id="212" xr3:uid="{00000000-0010-0000-0100-0000D4000000}" uniqueName="212" name="3/1/2035" queryTableFieldId="212"/>
    <tableColumn id="213" xr3:uid="{00000000-0010-0000-0100-0000D5000000}" uniqueName="213" name="4/1/2035" queryTableFieldId="213"/>
    <tableColumn id="214" xr3:uid="{00000000-0010-0000-0100-0000D6000000}" uniqueName="214" name="5/1/2035" queryTableFieldId="214"/>
    <tableColumn id="215" xr3:uid="{00000000-0010-0000-0100-0000D7000000}" uniqueName="215" name="6/1/2035" queryTableFieldId="215"/>
    <tableColumn id="216" xr3:uid="{00000000-0010-0000-0100-0000D8000000}" uniqueName="216" name="7/1/2035" queryTableFieldId="216"/>
    <tableColumn id="217" xr3:uid="{00000000-0010-0000-0100-0000D9000000}" uniqueName="217" name="8/1/2035" queryTableFieldId="217"/>
    <tableColumn id="218" xr3:uid="{00000000-0010-0000-0100-0000DA000000}" uniqueName="218" name="9/1/2035" queryTableFieldId="218"/>
    <tableColumn id="219" xr3:uid="{00000000-0010-0000-0100-0000DB000000}" uniqueName="219" name="10/1/2035" queryTableFieldId="219"/>
    <tableColumn id="220" xr3:uid="{00000000-0010-0000-0100-0000DC000000}" uniqueName="220" name="11/1/2035" queryTableFieldId="220"/>
    <tableColumn id="221" xr3:uid="{00000000-0010-0000-0100-0000DD000000}" uniqueName="221" name="12/1/2035" queryTableFieldId="221"/>
    <tableColumn id="222" xr3:uid="{00000000-0010-0000-0100-0000DE000000}" uniqueName="222" name="1/1/2036" queryTableFieldId="222"/>
    <tableColumn id="223" xr3:uid="{00000000-0010-0000-0100-0000DF000000}" uniqueName="223" name="2/1/2036" queryTableFieldId="223"/>
    <tableColumn id="224" xr3:uid="{00000000-0010-0000-0100-0000E0000000}" uniqueName="224" name="3/1/2036" queryTableFieldId="224"/>
    <tableColumn id="225" xr3:uid="{00000000-0010-0000-0100-0000E1000000}" uniqueName="225" name="4/1/2036" queryTableFieldId="225"/>
    <tableColumn id="226" xr3:uid="{00000000-0010-0000-0100-0000E2000000}" uniqueName="226" name="5/1/2036" queryTableFieldId="226"/>
    <tableColumn id="227" xr3:uid="{00000000-0010-0000-0100-0000E3000000}" uniqueName="227" name="6/1/2036" queryTableFieldId="227"/>
    <tableColumn id="228" xr3:uid="{00000000-0010-0000-0100-0000E4000000}" uniqueName="228" name="7/1/2036" queryTableFieldId="228"/>
    <tableColumn id="229" xr3:uid="{00000000-0010-0000-0100-0000E5000000}" uniqueName="229" name="8/1/2036" queryTableFieldId="229"/>
    <tableColumn id="230" xr3:uid="{00000000-0010-0000-0100-0000E6000000}" uniqueName="230" name="9/1/2036" queryTableFieldId="230"/>
    <tableColumn id="231" xr3:uid="{00000000-0010-0000-0100-0000E7000000}" uniqueName="231" name="10/1/2036" queryTableFieldId="231"/>
    <tableColumn id="232" xr3:uid="{00000000-0010-0000-0100-0000E8000000}" uniqueName="232" name="11/1/2036" queryTableFieldId="232"/>
    <tableColumn id="233" xr3:uid="{00000000-0010-0000-0100-0000E9000000}" uniqueName="233" name="12/1/2036" queryTableFieldId="233"/>
    <tableColumn id="234" xr3:uid="{00000000-0010-0000-0100-0000EA000000}" uniqueName="234" name="1/1/2037" queryTableFieldId="234"/>
    <tableColumn id="235" xr3:uid="{00000000-0010-0000-0100-0000EB000000}" uniqueName="235" name="2/1/2037" queryTableFieldId="235"/>
    <tableColumn id="236" xr3:uid="{00000000-0010-0000-0100-0000EC000000}" uniqueName="236" name="3/1/2037" queryTableFieldId="236"/>
    <tableColumn id="237" xr3:uid="{00000000-0010-0000-0100-0000ED000000}" uniqueName="237" name="4/1/2037" queryTableFieldId="237"/>
    <tableColumn id="238" xr3:uid="{00000000-0010-0000-0100-0000EE000000}" uniqueName="238" name="5/1/2037" queryTableFieldId="238"/>
    <tableColumn id="239" xr3:uid="{00000000-0010-0000-0100-0000EF000000}" uniqueName="239" name="6/1/2037" queryTableFieldId="239"/>
    <tableColumn id="240" xr3:uid="{00000000-0010-0000-0100-0000F0000000}" uniqueName="240" name="7/1/2037" queryTableFieldId="240"/>
    <tableColumn id="241" xr3:uid="{00000000-0010-0000-0100-0000F1000000}" uniqueName="241" name="8/1/2037" queryTableFieldId="241"/>
    <tableColumn id="242" xr3:uid="{00000000-0010-0000-0100-0000F2000000}" uniqueName="242" name="9/1/2037" queryTableFieldId="242"/>
    <tableColumn id="243" xr3:uid="{00000000-0010-0000-0100-0000F3000000}" uniqueName="243" name="10/1/2037" queryTableFieldId="243"/>
    <tableColumn id="244" xr3:uid="{00000000-0010-0000-0100-0000F4000000}" uniqueName="244" name="11/1/2037" queryTableFieldId="244"/>
    <tableColumn id="245" xr3:uid="{00000000-0010-0000-0100-0000F5000000}" uniqueName="245" name="12/1/2037" queryTableFieldId="245"/>
    <tableColumn id="246" xr3:uid="{00000000-0010-0000-0100-0000F6000000}" uniqueName="246" name="1/1/2038" queryTableFieldId="246"/>
    <tableColumn id="247" xr3:uid="{00000000-0010-0000-0100-0000F7000000}" uniqueName="247" name="2/1/2038" queryTableFieldId="247"/>
    <tableColumn id="248" xr3:uid="{00000000-0010-0000-0100-0000F8000000}" uniqueName="248" name="3/1/2038" queryTableFieldId="248"/>
    <tableColumn id="249" xr3:uid="{00000000-0010-0000-0100-0000F9000000}" uniqueName="249" name="4/1/2038" queryTableFieldId="249"/>
    <tableColumn id="250" xr3:uid="{00000000-0010-0000-0100-0000FA000000}" uniqueName="250" name="5/1/2038" queryTableFieldId="250"/>
    <tableColumn id="251" xr3:uid="{00000000-0010-0000-0100-0000FB000000}" uniqueName="251" name="6/1/2038" queryTableFieldId="251"/>
    <tableColumn id="252" xr3:uid="{00000000-0010-0000-0100-0000FC000000}" uniqueName="252" name="7/1/2038" queryTableFieldId="252"/>
    <tableColumn id="253" xr3:uid="{00000000-0010-0000-0100-0000FD000000}" uniqueName="253" name="8/1/2038" queryTableFieldId="253"/>
    <tableColumn id="254" xr3:uid="{00000000-0010-0000-0100-0000FE000000}" uniqueName="254" name="9/1/2038" queryTableFieldId="254"/>
    <tableColumn id="255" xr3:uid="{00000000-0010-0000-0100-0000FF000000}" uniqueName="255" name="10/1/2038" queryTableFieldId="25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HWI" displayName="HWI" ref="A1:GG67" tableType="queryTable" totalsRowShown="0">
  <autoFilter ref="A1:GG67" xr:uid="{00000000-0009-0000-0100-000003000000}"/>
  <tableColumns count="189">
    <tableColumn id="1" xr3:uid="{00000000-0010-0000-0200-000001000000}" uniqueName="1" name="F1" queryTableFieldId="1"/>
    <tableColumn id="2" xr3:uid="{00000000-0010-0000-0200-000002000000}" uniqueName="2" name="E-1" queryTableFieldId="2"/>
    <tableColumn id="3" xr3:uid="{00000000-0010-0000-0200-000003000000}" uniqueName="3" name="F3" queryTableFieldId="3"/>
    <tableColumn id="4" xr3:uid="{00000000-0010-0000-0200-000004000000}" uniqueName="4" name="COST TRENDS OF ELECTRIC UTILITY CONSTRUCTION" queryTableFieldId="4"/>
    <tableColumn id="5" xr3:uid="{00000000-0010-0000-0200-000005000000}" uniqueName="5" name="F5" queryTableFieldId="5"/>
    <tableColumn id="6" xr3:uid="{00000000-0010-0000-0200-000006000000}" uniqueName="6" name="F6" queryTableFieldId="6"/>
    <tableColumn id="7" xr3:uid="{00000000-0010-0000-0200-000007000000}" uniqueName="7" name="F7" queryTableFieldId="7"/>
    <tableColumn id="8" xr3:uid="{00000000-0010-0000-0200-000008000000}" uniqueName="8" name="F8" queryTableFieldId="8"/>
    <tableColumn id="9" xr3:uid="{00000000-0010-0000-0200-000009000000}" uniqueName="9" name="F9" queryTableFieldId="9"/>
    <tableColumn id="10" xr3:uid="{00000000-0010-0000-0200-00000A000000}" uniqueName="10" name="F10" queryTableFieldId="10"/>
    <tableColumn id="11" xr3:uid="{00000000-0010-0000-0200-00000B000000}" uniqueName="11" name="F11" queryTableFieldId="11"/>
    <tableColumn id="12" xr3:uid="{00000000-0010-0000-0200-00000C000000}" uniqueName="12" name="F12" queryTableFieldId="12"/>
    <tableColumn id="13" xr3:uid="{00000000-0010-0000-0200-00000D000000}" uniqueName="13" name="F13" queryTableFieldId="13"/>
    <tableColumn id="14" xr3:uid="{00000000-0010-0000-0200-00000E000000}" uniqueName="14" name="F14" queryTableFieldId="14"/>
    <tableColumn id="15" xr3:uid="{00000000-0010-0000-0200-00000F000000}" uniqueName="15" name="F15" queryTableFieldId="15"/>
    <tableColumn id="16" xr3:uid="{00000000-0010-0000-0200-000010000000}" uniqueName="16" name="F16" queryTableFieldId="16"/>
    <tableColumn id="17" xr3:uid="{00000000-0010-0000-0200-000011000000}" uniqueName="17" name="F17" queryTableFieldId="17"/>
    <tableColumn id="18" xr3:uid="{00000000-0010-0000-0200-000012000000}" uniqueName="18" name="COST TRENDS OF ELECTRIC UTILITY CONSTRUCTION1" queryTableFieldId="18"/>
    <tableColumn id="19" xr3:uid="{00000000-0010-0000-0200-000013000000}" uniqueName="19" name="F19" queryTableFieldId="19"/>
    <tableColumn id="20" xr3:uid="{00000000-0010-0000-0200-000014000000}" uniqueName="20" name="F20" queryTableFieldId="20"/>
    <tableColumn id="21" xr3:uid="{00000000-0010-0000-0200-000015000000}" uniqueName="21" name="F21" queryTableFieldId="21"/>
    <tableColumn id="22" xr3:uid="{00000000-0010-0000-0200-000016000000}" uniqueName="22" name="F22" queryTableFieldId="22"/>
    <tableColumn id="23" xr3:uid="{00000000-0010-0000-0200-000017000000}" uniqueName="23" name="F23" queryTableFieldId="23"/>
    <tableColumn id="24" xr3:uid="{00000000-0010-0000-0200-000018000000}" uniqueName="24" name="F24" queryTableFieldId="24"/>
    <tableColumn id="25" xr3:uid="{00000000-0010-0000-0200-000019000000}" uniqueName="25" name="F25" queryTableFieldId="25"/>
    <tableColumn id="26" xr3:uid="{00000000-0010-0000-0200-00001A000000}" uniqueName="26" name="F26" queryTableFieldId="26"/>
    <tableColumn id="27" xr3:uid="{00000000-0010-0000-0200-00001B000000}" uniqueName="27" name="F27" queryTableFieldId="27"/>
    <tableColumn id="28" xr3:uid="{00000000-0010-0000-0200-00001C000000}" uniqueName="28" name="F28" queryTableFieldId="28"/>
    <tableColumn id="29" xr3:uid="{00000000-0010-0000-0200-00001D000000}" uniqueName="29" name="F29" queryTableFieldId="29"/>
    <tableColumn id="30" xr3:uid="{00000000-0010-0000-0200-00001E000000}" uniqueName="30" name="F30" queryTableFieldId="30"/>
    <tableColumn id="31" xr3:uid="{00000000-0010-0000-0200-00001F000000}" uniqueName="31" name="F31" queryTableFieldId="31"/>
    <tableColumn id="32" xr3:uid="{00000000-0010-0000-0200-000020000000}" uniqueName="32" name="COST TRENDS OF ELECTRIC UTILITY CONSTRUCTION2" queryTableFieldId="32"/>
    <tableColumn id="33" xr3:uid="{00000000-0010-0000-0200-000021000000}" uniqueName="33" name="F33" queryTableFieldId="33"/>
    <tableColumn id="34" xr3:uid="{00000000-0010-0000-0200-000022000000}" uniqueName="34" name="F34" queryTableFieldId="34"/>
    <tableColumn id="35" xr3:uid="{00000000-0010-0000-0200-000023000000}" uniqueName="35" name="F35" queryTableFieldId="35"/>
    <tableColumn id="36" xr3:uid="{00000000-0010-0000-0200-000024000000}" uniqueName="36" name="F36" queryTableFieldId="36"/>
    <tableColumn id="37" xr3:uid="{00000000-0010-0000-0200-000025000000}" uniqueName="37" name="F37" queryTableFieldId="37"/>
    <tableColumn id="38" xr3:uid="{00000000-0010-0000-0200-000026000000}" uniqueName="38" name="F38" queryTableFieldId="38"/>
    <tableColumn id="39" xr3:uid="{00000000-0010-0000-0200-000027000000}" uniqueName="39" name="F39" queryTableFieldId="39"/>
    <tableColumn id="40" xr3:uid="{00000000-0010-0000-0200-000028000000}" uniqueName="40" name="F40" queryTableFieldId="40"/>
    <tableColumn id="41" xr3:uid="{00000000-0010-0000-0200-000029000000}" uniqueName="41" name="F41" queryTableFieldId="41"/>
    <tableColumn id="42" xr3:uid="{00000000-0010-0000-0200-00002A000000}" uniqueName="42" name="F42" queryTableFieldId="42"/>
    <tableColumn id="43" xr3:uid="{00000000-0010-0000-0200-00002B000000}" uniqueName="43" name="F43" queryTableFieldId="43"/>
    <tableColumn id="44" xr3:uid="{00000000-0010-0000-0200-00002C000000}" uniqueName="44" name="F44" queryTableFieldId="44"/>
    <tableColumn id="45" xr3:uid="{00000000-0010-0000-0200-00002D000000}" uniqueName="45" name="F45" queryTableFieldId="45"/>
    <tableColumn id="46" xr3:uid="{00000000-0010-0000-0200-00002E000000}" uniqueName="46" name="COST TRENDS OF ELECTRIC UTILITY CONSTRUCTION3" queryTableFieldId="46"/>
    <tableColumn id="47" xr3:uid="{00000000-0010-0000-0200-00002F000000}" uniqueName="47" name="F47" queryTableFieldId="47"/>
    <tableColumn id="48" xr3:uid="{00000000-0010-0000-0200-000030000000}" uniqueName="48" name="F48" queryTableFieldId="48"/>
    <tableColumn id="49" xr3:uid="{00000000-0010-0000-0200-000031000000}" uniqueName="49" name="F49" queryTableFieldId="49"/>
    <tableColumn id="50" xr3:uid="{00000000-0010-0000-0200-000032000000}" uniqueName="50" name="F50" queryTableFieldId="50"/>
    <tableColumn id="51" xr3:uid="{00000000-0010-0000-0200-000033000000}" uniqueName="51" name="F51" queryTableFieldId="51"/>
    <tableColumn id="52" xr3:uid="{00000000-0010-0000-0200-000034000000}" uniqueName="52" name="F52" queryTableFieldId="52"/>
    <tableColumn id="53" xr3:uid="{00000000-0010-0000-0200-000035000000}" uniqueName="53" name="F53" queryTableFieldId="53"/>
    <tableColumn id="54" xr3:uid="{00000000-0010-0000-0200-000036000000}" uniqueName="54" name="F54" queryTableFieldId="54"/>
    <tableColumn id="55" xr3:uid="{00000000-0010-0000-0200-000037000000}" uniqueName="55" name="F55" queryTableFieldId="55"/>
    <tableColumn id="56" xr3:uid="{00000000-0010-0000-0200-000038000000}" uniqueName="56" name="F56" queryTableFieldId="56"/>
    <tableColumn id="57" xr3:uid="{00000000-0010-0000-0200-000039000000}" uniqueName="57" name="F57" queryTableFieldId="57"/>
    <tableColumn id="58" xr3:uid="{00000000-0010-0000-0200-00003A000000}" uniqueName="58" name="F58" queryTableFieldId="58"/>
    <tableColumn id="59" xr3:uid="{00000000-0010-0000-0200-00003B000000}" uniqueName="59" name="F59" queryTableFieldId="59"/>
    <tableColumn id="60" xr3:uid="{00000000-0010-0000-0200-00003C000000}" uniqueName="60" name="COST TRENDS OF ELECTRIC UTILITY CONSTRUCTION4" queryTableFieldId="60"/>
    <tableColumn id="61" xr3:uid="{00000000-0010-0000-0200-00003D000000}" uniqueName="61" name="F61" queryTableFieldId="61"/>
    <tableColumn id="62" xr3:uid="{00000000-0010-0000-0200-00003E000000}" uniqueName="62" name="F62" queryTableFieldId="62"/>
    <tableColumn id="63" xr3:uid="{00000000-0010-0000-0200-00003F000000}" uniqueName="63" name="F63" queryTableFieldId="63"/>
    <tableColumn id="64" xr3:uid="{00000000-0010-0000-0200-000040000000}" uniqueName="64" name="F64" queryTableFieldId="64"/>
    <tableColumn id="65" xr3:uid="{00000000-0010-0000-0200-000041000000}" uniqueName="65" name="F65" queryTableFieldId="65"/>
    <tableColumn id="66" xr3:uid="{00000000-0010-0000-0200-000042000000}" uniqueName="66" name="F66" queryTableFieldId="66"/>
    <tableColumn id="67" xr3:uid="{00000000-0010-0000-0200-000043000000}" uniqueName="67" name="F67" queryTableFieldId="67"/>
    <tableColumn id="68" xr3:uid="{00000000-0010-0000-0200-000044000000}" uniqueName="68" name="F68" queryTableFieldId="68"/>
    <tableColumn id="69" xr3:uid="{00000000-0010-0000-0200-000045000000}" uniqueName="69" name="F69" queryTableFieldId="69"/>
    <tableColumn id="70" xr3:uid="{00000000-0010-0000-0200-000046000000}" uniqueName="70" name="F70" queryTableFieldId="70"/>
    <tableColumn id="71" xr3:uid="{00000000-0010-0000-0200-000047000000}" uniqueName="71" name="F71" queryTableFieldId="71"/>
    <tableColumn id="72" xr3:uid="{00000000-0010-0000-0200-000048000000}" uniqueName="72" name="F72" queryTableFieldId="72"/>
    <tableColumn id="73" xr3:uid="{00000000-0010-0000-0200-000049000000}" uniqueName="73" name="F73" queryTableFieldId="73"/>
    <tableColumn id="74" xr3:uid="{00000000-0010-0000-0200-00004A000000}" uniqueName="74" name="COST TRENDS OF ELECTRIC UTILITY CONSTRUCTION5" queryTableFieldId="74"/>
    <tableColumn id="75" xr3:uid="{00000000-0010-0000-0200-00004B000000}" uniqueName="75" name="F75" queryTableFieldId="75"/>
    <tableColumn id="76" xr3:uid="{00000000-0010-0000-0200-00004C000000}" uniqueName="76" name="F76" queryTableFieldId="76"/>
    <tableColumn id="77" xr3:uid="{00000000-0010-0000-0200-00004D000000}" uniqueName="77" name="F77" queryTableFieldId="77"/>
    <tableColumn id="78" xr3:uid="{00000000-0010-0000-0200-00004E000000}" uniqueName="78" name="F78" queryTableFieldId="78"/>
    <tableColumn id="79" xr3:uid="{00000000-0010-0000-0200-00004F000000}" uniqueName="79" name="F79" queryTableFieldId="79"/>
    <tableColumn id="80" xr3:uid="{00000000-0010-0000-0200-000050000000}" uniqueName="80" name="F80" queryTableFieldId="80"/>
    <tableColumn id="81" xr3:uid="{00000000-0010-0000-0200-000051000000}" uniqueName="81" name="F81" queryTableFieldId="81"/>
    <tableColumn id="82" xr3:uid="{00000000-0010-0000-0200-000052000000}" uniqueName="82" name="F82" queryTableFieldId="82"/>
    <tableColumn id="83" xr3:uid="{00000000-0010-0000-0200-000053000000}" uniqueName="83" name="F83" queryTableFieldId="83"/>
    <tableColumn id="84" xr3:uid="{00000000-0010-0000-0200-000054000000}" uniqueName="84" name="F84" queryTableFieldId="84"/>
    <tableColumn id="85" xr3:uid="{00000000-0010-0000-0200-000055000000}" uniqueName="85" name="F85" queryTableFieldId="85"/>
    <tableColumn id="86" xr3:uid="{00000000-0010-0000-0200-000056000000}" uniqueName="86" name="F86" queryTableFieldId="86"/>
    <tableColumn id="87" xr3:uid="{00000000-0010-0000-0200-000057000000}" uniqueName="87" name="F87" queryTableFieldId="87"/>
    <tableColumn id="88" xr3:uid="{00000000-0010-0000-0200-000058000000}" uniqueName="88" name="F88" queryTableFieldId="88"/>
    <tableColumn id="89" xr3:uid="{00000000-0010-0000-0200-000059000000}" uniqueName="89" name="F89" queryTableFieldId="89"/>
    <tableColumn id="90" xr3:uid="{00000000-0010-0000-0200-00005A000000}" uniqueName="90" name="F90" queryTableFieldId="90"/>
    <tableColumn id="91" xr3:uid="{00000000-0010-0000-0200-00005B000000}" uniqueName="91" name="F91" queryTableFieldId="91"/>
    <tableColumn id="92" xr3:uid="{00000000-0010-0000-0200-00005C000000}" uniqueName="92" name="COST TRENDS OF ELECTRIC UTILITY CONSTRUCTION6" queryTableFieldId="92"/>
    <tableColumn id="93" xr3:uid="{00000000-0010-0000-0200-00005D000000}" uniqueName="93" name="F93" queryTableFieldId="93"/>
    <tableColumn id="94" xr3:uid="{00000000-0010-0000-0200-00005E000000}" uniqueName="94" name="F94" queryTableFieldId="94"/>
    <tableColumn id="95" xr3:uid="{00000000-0010-0000-0200-00005F000000}" uniqueName="95" name="F95" queryTableFieldId="95"/>
    <tableColumn id="96" xr3:uid="{00000000-0010-0000-0200-000060000000}" uniqueName="96" name="F96" queryTableFieldId="96"/>
    <tableColumn id="97" xr3:uid="{00000000-0010-0000-0200-000061000000}" uniqueName="97" name="F97" queryTableFieldId="97"/>
    <tableColumn id="98" xr3:uid="{00000000-0010-0000-0200-000062000000}" uniqueName="98" name="F98" queryTableFieldId="98"/>
    <tableColumn id="99" xr3:uid="{00000000-0010-0000-0200-000063000000}" uniqueName="99" name="F99" queryTableFieldId="99"/>
    <tableColumn id="100" xr3:uid="{00000000-0010-0000-0200-000064000000}" uniqueName="100" name="F100" queryTableFieldId="100"/>
    <tableColumn id="101" xr3:uid="{00000000-0010-0000-0200-000065000000}" uniqueName="101" name="F101" queryTableFieldId="101"/>
    <tableColumn id="102" xr3:uid="{00000000-0010-0000-0200-000066000000}" uniqueName="102" name="F102" queryTableFieldId="102"/>
    <tableColumn id="103" xr3:uid="{00000000-0010-0000-0200-000067000000}" uniqueName="103" name="F103" queryTableFieldId="103"/>
    <tableColumn id="104" xr3:uid="{00000000-0010-0000-0200-000068000000}" uniqueName="104" name="F104" queryTableFieldId="104"/>
    <tableColumn id="105" xr3:uid="{00000000-0010-0000-0200-000069000000}" uniqueName="105" name="F105" queryTableFieldId="105"/>
    <tableColumn id="106" xr3:uid="{00000000-0010-0000-0200-00006A000000}" uniqueName="106" name="COST TRENDS OF ELECTRIC UTILITY CONSTRUCTION7" queryTableFieldId="106" dataDxfId="0"/>
    <tableColumn id="107" xr3:uid="{00000000-0010-0000-0200-00006B000000}" uniqueName="107" name="F107" queryTableFieldId="107"/>
    <tableColumn id="108" xr3:uid="{00000000-0010-0000-0200-00006C000000}" uniqueName="108" name="F108" queryTableFieldId="108"/>
    <tableColumn id="109" xr3:uid="{00000000-0010-0000-0200-00006D000000}" uniqueName="109" name="F109" queryTableFieldId="109"/>
    <tableColumn id="110" xr3:uid="{00000000-0010-0000-0200-00006E000000}" uniqueName="110" name="F110" queryTableFieldId="110"/>
    <tableColumn id="111" xr3:uid="{00000000-0010-0000-0200-00006F000000}" uniqueName="111" name="F111" queryTableFieldId="111"/>
    <tableColumn id="112" xr3:uid="{00000000-0010-0000-0200-000070000000}" uniqueName="112" name="F112" queryTableFieldId="112"/>
    <tableColumn id="113" xr3:uid="{00000000-0010-0000-0200-000071000000}" uniqueName="113" name="F113" queryTableFieldId="113"/>
    <tableColumn id="114" xr3:uid="{00000000-0010-0000-0200-000072000000}" uniqueName="114" name="F114" queryTableFieldId="114"/>
    <tableColumn id="115" xr3:uid="{00000000-0010-0000-0200-000073000000}" uniqueName="115" name="F115" queryTableFieldId="115"/>
    <tableColumn id="116" xr3:uid="{00000000-0010-0000-0200-000074000000}" uniqueName="116" name="F116" queryTableFieldId="116"/>
    <tableColumn id="117" xr3:uid="{00000000-0010-0000-0200-000075000000}" uniqueName="117" name="F117" queryTableFieldId="117"/>
    <tableColumn id="118" xr3:uid="{00000000-0010-0000-0200-000076000000}" uniqueName="118" name="F118" queryTableFieldId="118"/>
    <tableColumn id="119" xr3:uid="{00000000-0010-0000-0200-000077000000}" uniqueName="119" name="F119" queryTableFieldId="119"/>
    <tableColumn id="120" xr3:uid="{00000000-0010-0000-0200-000078000000}" uniqueName="120" name="F120" queryTableFieldId="120"/>
    <tableColumn id="121" xr3:uid="{00000000-0010-0000-0200-000079000000}" uniqueName="121" name="F121" queryTableFieldId="121"/>
    <tableColumn id="122" xr3:uid="{00000000-0010-0000-0200-00007A000000}" uniqueName="122" name="F122" queryTableFieldId="122"/>
    <tableColumn id="123" xr3:uid="{00000000-0010-0000-0200-00007B000000}" uniqueName="123" name="F123" queryTableFieldId="123"/>
    <tableColumn id="124" xr3:uid="{00000000-0010-0000-0200-00007C000000}" uniqueName="124" name="F124" queryTableFieldId="124"/>
    <tableColumn id="125" xr3:uid="{00000000-0010-0000-0200-00007D000000}" uniqueName="125" name="F125" queryTableFieldId="125"/>
    <tableColumn id="126" xr3:uid="{00000000-0010-0000-0200-00007E000000}" uniqueName="126" name="F126" queryTableFieldId="126"/>
    <tableColumn id="127" xr3:uid="{00000000-0010-0000-0200-00007F000000}" uniqueName="127" name="F127" queryTableFieldId="127"/>
    <tableColumn id="128" xr3:uid="{00000000-0010-0000-0200-000080000000}" uniqueName="128" name="F128" queryTableFieldId="128"/>
    <tableColumn id="129" xr3:uid="{00000000-0010-0000-0200-000081000000}" uniqueName="129" name="F129" queryTableFieldId="129"/>
    <tableColumn id="130" xr3:uid="{00000000-0010-0000-0200-000082000000}" uniqueName="130" name="F130" queryTableFieldId="130"/>
    <tableColumn id="131" xr3:uid="{00000000-0010-0000-0200-000083000000}" uniqueName="131" name="COST TRENDS OF ELECTRIC UTILITY CONSTRUCTION8" queryTableFieldId="131"/>
    <tableColumn id="132" xr3:uid="{00000000-0010-0000-0200-000084000000}" uniqueName="132" name="F132" queryTableFieldId="132"/>
    <tableColumn id="133" xr3:uid="{00000000-0010-0000-0200-000085000000}" uniqueName="133" name="F133" queryTableFieldId="133"/>
    <tableColumn id="134" xr3:uid="{00000000-0010-0000-0200-000086000000}" uniqueName="134" name="F134" queryTableFieldId="134"/>
    <tableColumn id="135" xr3:uid="{00000000-0010-0000-0200-000087000000}" uniqueName="135" name="F135" queryTableFieldId="135"/>
    <tableColumn id="136" xr3:uid="{00000000-0010-0000-0200-000088000000}" uniqueName="136" name="F136" queryTableFieldId="136"/>
    <tableColumn id="137" xr3:uid="{00000000-0010-0000-0200-000089000000}" uniqueName="137" name="F137" queryTableFieldId="137"/>
    <tableColumn id="138" xr3:uid="{00000000-0010-0000-0200-00008A000000}" uniqueName="138" name="F138" queryTableFieldId="138"/>
    <tableColumn id="139" xr3:uid="{00000000-0010-0000-0200-00008B000000}" uniqueName="139" name="F139" queryTableFieldId="139"/>
    <tableColumn id="140" xr3:uid="{00000000-0010-0000-0200-00008C000000}" uniqueName="140" name="F140" queryTableFieldId="140"/>
    <tableColumn id="141" xr3:uid="{00000000-0010-0000-0200-00008D000000}" uniqueName="141" name="F141" queryTableFieldId="141"/>
    <tableColumn id="142" xr3:uid="{00000000-0010-0000-0200-00008E000000}" uniqueName="142" name="F142" queryTableFieldId="142"/>
    <tableColumn id="143" xr3:uid="{00000000-0010-0000-0200-00008F000000}" uniqueName="143" name="F143" queryTableFieldId="143"/>
    <tableColumn id="144" xr3:uid="{00000000-0010-0000-0200-000090000000}" uniqueName="144" name="F144" queryTableFieldId="144"/>
    <tableColumn id="145" xr3:uid="{00000000-0010-0000-0200-000091000000}" uniqueName="145" name="F145" queryTableFieldId="145"/>
    <tableColumn id="146" xr3:uid="{00000000-0010-0000-0200-000092000000}" uniqueName="146" name="F146" queryTableFieldId="146"/>
    <tableColumn id="147" xr3:uid="{00000000-0010-0000-0200-000093000000}" uniqueName="147" name="F147" queryTableFieldId="147"/>
    <tableColumn id="148" xr3:uid="{00000000-0010-0000-0200-000094000000}" uniqueName="148" name="F148" queryTableFieldId="148"/>
    <tableColumn id="149" xr3:uid="{00000000-0010-0000-0200-000095000000}" uniqueName="149" name="COST TRENDS OF ELECTRIC UTILITY CONSTRUCTION9" queryTableFieldId="149"/>
    <tableColumn id="150" xr3:uid="{00000000-0010-0000-0200-000096000000}" uniqueName="150" name="F150" queryTableFieldId="150"/>
    <tableColumn id="151" xr3:uid="{00000000-0010-0000-0200-000097000000}" uniqueName="151" name="F151" queryTableFieldId="151"/>
    <tableColumn id="152" xr3:uid="{00000000-0010-0000-0200-000098000000}" uniqueName="152" name="F152" queryTableFieldId="152"/>
    <tableColumn id="153" xr3:uid="{00000000-0010-0000-0200-000099000000}" uniqueName="153" name="F153" queryTableFieldId="153"/>
    <tableColumn id="154" xr3:uid="{00000000-0010-0000-0200-00009A000000}" uniqueName="154" name="F154" queryTableFieldId="154"/>
    <tableColumn id="155" xr3:uid="{00000000-0010-0000-0200-00009B000000}" uniqueName="155" name="F155" queryTableFieldId="155"/>
    <tableColumn id="156" xr3:uid="{00000000-0010-0000-0200-00009C000000}" uniqueName="156" name="F156" queryTableFieldId="156"/>
    <tableColumn id="157" xr3:uid="{00000000-0010-0000-0200-00009D000000}" uniqueName="157" name="F157" queryTableFieldId="157"/>
    <tableColumn id="158" xr3:uid="{00000000-0010-0000-0200-00009E000000}" uniqueName="158" name="F158" queryTableFieldId="158"/>
    <tableColumn id="159" xr3:uid="{00000000-0010-0000-0200-00009F000000}" uniqueName="159" name="F159" queryTableFieldId="159"/>
    <tableColumn id="160" xr3:uid="{00000000-0010-0000-0200-0000A0000000}" uniqueName="160" name="F160" queryTableFieldId="160"/>
    <tableColumn id="161" xr3:uid="{00000000-0010-0000-0200-0000A1000000}" uniqueName="161" name="F161" queryTableFieldId="161"/>
    <tableColumn id="162" xr3:uid="{00000000-0010-0000-0200-0000A2000000}" uniqueName="162" name="F162" queryTableFieldId="162"/>
    <tableColumn id="163" xr3:uid="{00000000-0010-0000-0200-0000A3000000}" uniqueName="163" name="F163" queryTableFieldId="163"/>
    <tableColumn id="164" xr3:uid="{00000000-0010-0000-0200-0000A4000000}" uniqueName="164" name="F164" queryTableFieldId="164"/>
    <tableColumn id="165" xr3:uid="{00000000-0010-0000-0200-0000A5000000}" uniqueName="165" name="F165" queryTableFieldId="165"/>
    <tableColumn id="166" xr3:uid="{00000000-0010-0000-0200-0000A6000000}" uniqueName="166" name="F166" queryTableFieldId="166"/>
    <tableColumn id="167" xr3:uid="{00000000-0010-0000-0200-0000A7000000}" uniqueName="167" name="F167" queryTableFieldId="167"/>
    <tableColumn id="168" xr3:uid="{00000000-0010-0000-0200-0000A8000000}" uniqueName="168" name="F168" queryTableFieldId="168"/>
    <tableColumn id="169" xr3:uid="{00000000-0010-0000-0200-0000A9000000}" uniqueName="169" name="F169" queryTableFieldId="169"/>
    <tableColumn id="170" xr3:uid="{00000000-0010-0000-0200-0000AA000000}" uniqueName="170" name="COST TRENDS OF ELECTRIC UTILITY CONSTRUCTION10" queryTableFieldId="170"/>
    <tableColumn id="171" xr3:uid="{00000000-0010-0000-0200-0000AB000000}" uniqueName="171" name="F171" queryTableFieldId="171"/>
    <tableColumn id="172" xr3:uid="{00000000-0010-0000-0200-0000AC000000}" uniqueName="172" name="F172" queryTableFieldId="172"/>
    <tableColumn id="173" xr3:uid="{00000000-0010-0000-0200-0000AD000000}" uniqueName="173" name="F173" queryTableFieldId="173"/>
    <tableColumn id="174" xr3:uid="{00000000-0010-0000-0200-0000AE000000}" uniqueName="174" name="F174" queryTableFieldId="174"/>
    <tableColumn id="175" xr3:uid="{00000000-0010-0000-0200-0000AF000000}" uniqueName="175" name="F175" queryTableFieldId="175"/>
    <tableColumn id="176" xr3:uid="{00000000-0010-0000-0200-0000B0000000}" uniqueName="176" name="F176" queryTableFieldId="176"/>
    <tableColumn id="177" xr3:uid="{00000000-0010-0000-0200-0000B1000000}" uniqueName="177" name="F177" queryTableFieldId="177"/>
    <tableColumn id="178" xr3:uid="{00000000-0010-0000-0200-0000B2000000}" uniqueName="178" name="F178" queryTableFieldId="178"/>
    <tableColumn id="179" xr3:uid="{00000000-0010-0000-0200-0000B3000000}" uniqueName="179" name="F179" queryTableFieldId="179"/>
    <tableColumn id="180" xr3:uid="{00000000-0010-0000-0200-0000B4000000}" uniqueName="180" name="F180" queryTableFieldId="180"/>
    <tableColumn id="181" xr3:uid="{00000000-0010-0000-0200-0000B5000000}" uniqueName="181" name="F181" queryTableFieldId="181"/>
    <tableColumn id="182" xr3:uid="{00000000-0010-0000-0200-0000B6000000}" uniqueName="182" name="F182" queryTableFieldId="182"/>
    <tableColumn id="183" xr3:uid="{00000000-0010-0000-0200-0000B7000000}" uniqueName="183" name="F183" queryTableFieldId="183"/>
    <tableColumn id="184" xr3:uid="{00000000-0010-0000-0200-0000B8000000}" uniqueName="184" name="F184" queryTableFieldId="184"/>
    <tableColumn id="185" xr3:uid="{00000000-0010-0000-0200-0000B9000000}" uniqueName="185" name="F185" queryTableFieldId="185"/>
    <tableColumn id="186" xr3:uid="{00000000-0010-0000-0200-0000BA000000}" uniqueName="186" name="F186" queryTableFieldId="186"/>
    <tableColumn id="187" xr3:uid="{00000000-0010-0000-0200-0000BB000000}" uniqueName="187" name="F187" queryTableFieldId="187"/>
    <tableColumn id="188" xr3:uid="{00000000-0010-0000-0200-0000BC000000}" uniqueName="188" name="F188" queryTableFieldId="188"/>
    <tableColumn id="189" xr3:uid="{00000000-0010-0000-0200-0000BD000000}" uniqueName="189" name="F189" queryTableFieldId="18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
  <sheetViews>
    <sheetView workbookViewId="0"/>
  </sheetViews>
  <sheetFormatPr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U83"/>
  <sheetViews>
    <sheetView topLeftCell="I1" workbookViewId="0">
      <selection activeCell="L21" sqref="L21"/>
    </sheetView>
  </sheetViews>
  <sheetFormatPr defaultRowHeight="12.75"/>
  <cols>
    <col min="5" max="6" width="9.33203125" style="7"/>
    <col min="8" max="8" width="17.1640625" bestFit="1" customWidth="1"/>
    <col min="9" max="9" width="14.1640625" bestFit="1" customWidth="1"/>
    <col min="10" max="10" width="12.1640625" bestFit="1" customWidth="1"/>
    <col min="11" max="11" width="12.83203125" customWidth="1"/>
    <col min="12" max="12" width="10.6640625" bestFit="1" customWidth="1"/>
    <col min="13" max="13" width="12.83203125" customWidth="1"/>
    <col min="16" max="16" width="17.1640625" bestFit="1" customWidth="1"/>
    <col min="17" max="17" width="14.6640625" bestFit="1" customWidth="1"/>
    <col min="19" max="19" width="11.83203125" customWidth="1"/>
    <col min="20" max="20" width="10.83203125" customWidth="1"/>
  </cols>
  <sheetData>
    <row r="1" spans="1:21">
      <c r="D1" s="2"/>
      <c r="E1" s="2"/>
      <c r="F1" s="2"/>
      <c r="G1" s="352" t="s">
        <v>882</v>
      </c>
      <c r="H1" s="352"/>
      <c r="I1" s="352"/>
      <c r="J1" s="352"/>
      <c r="K1" s="352"/>
      <c r="L1" s="352"/>
      <c r="M1" s="352"/>
      <c r="N1" s="2"/>
      <c r="O1" s="352" t="s">
        <v>48</v>
      </c>
      <c r="P1" s="352"/>
      <c r="Q1" s="352"/>
      <c r="R1" s="352"/>
      <c r="S1" s="352"/>
      <c r="T1" s="352"/>
      <c r="U1" s="352"/>
    </row>
    <row r="2" spans="1:21">
      <c r="A2" s="27">
        <v>0</v>
      </c>
      <c r="B2" s="27">
        <v>100</v>
      </c>
      <c r="C2" s="27"/>
      <c r="D2" s="205">
        <f>B2*(1-(1/A$42))^(A$42-A2)</f>
        <v>36.323243988788022</v>
      </c>
      <c r="E2" s="2"/>
      <c r="F2" s="2"/>
      <c r="G2" s="239" t="s">
        <v>408</v>
      </c>
      <c r="H2" s="238"/>
      <c r="I2" s="240" t="s">
        <v>883</v>
      </c>
      <c r="J2" s="212" t="s">
        <v>884</v>
      </c>
      <c r="K2" s="212" t="s">
        <v>10</v>
      </c>
      <c r="L2" s="2"/>
      <c r="M2" s="2"/>
      <c r="N2" s="2"/>
      <c r="O2" s="234" t="s">
        <v>408</v>
      </c>
      <c r="P2" s="206"/>
      <c r="Q2" s="206" t="s">
        <v>48</v>
      </c>
      <c r="R2" s="5" t="s">
        <v>153</v>
      </c>
      <c r="S2" s="4"/>
      <c r="T2" s="2"/>
      <c r="U2" s="2"/>
    </row>
    <row r="3" spans="1:21">
      <c r="A3" s="147">
        <v>1</v>
      </c>
      <c r="B3" s="27">
        <f>B2*(1.02)</f>
        <v>102</v>
      </c>
      <c r="C3" s="27">
        <f>B3-B2</f>
        <v>2</v>
      </c>
      <c r="D3" s="60">
        <f>C3*(1-(1/A$42))^(A$42-A3)</f>
        <v>0.74509218438539537</v>
      </c>
      <c r="E3" s="60">
        <f>((A$42-(A$42-A3))/A$42)*D3</f>
        <v>1.8627304609634885E-2</v>
      </c>
      <c r="F3" s="37">
        <f t="shared" ref="F3:F42" si="0">C3*D3</f>
        <v>1.4901843687707907</v>
      </c>
      <c r="G3" s="2"/>
      <c r="H3" s="2" t="s">
        <v>404</v>
      </c>
      <c r="I3" s="26">
        <f>SUM([4]IslIntCos!$I$89:$I$90)/1000</f>
        <v>552653.15746063343</v>
      </c>
      <c r="J3" s="227">
        <f>SUM([4]IslIntCos!$J$89:$J$90)/1000</f>
        <v>70084.691867347952</v>
      </c>
      <c r="K3" s="147">
        <f t="shared" ref="K3:K5" si="1">SUM(I3,J3)</f>
        <v>622737.84932798136</v>
      </c>
      <c r="L3" s="2"/>
      <c r="M3" s="2"/>
      <c r="N3" s="2"/>
      <c r="O3" s="2"/>
      <c r="P3" s="2" t="s">
        <v>404</v>
      </c>
      <c r="Q3" s="26">
        <f>[4]IslIntCos!$F$87/1000</f>
        <v>982005.89940020931</v>
      </c>
      <c r="R3" s="227">
        <f>[4]IslIntCos!$F$84/1000</f>
        <v>148387.55094269366</v>
      </c>
      <c r="S3" s="148"/>
      <c r="T3" s="2"/>
      <c r="U3" s="2"/>
    </row>
    <row r="4" spans="1:21">
      <c r="A4" s="147">
        <f>A3+1</f>
        <v>2</v>
      </c>
      <c r="B4" s="27">
        <f>B3*(1.02)</f>
        <v>104.04</v>
      </c>
      <c r="C4" s="27">
        <f t="shared" ref="C4:C42" si="2">B4-B3</f>
        <v>2.0400000000000063</v>
      </c>
      <c r="D4" s="60">
        <f t="shared" ref="D4:D42" si="3">C4*(1-(1/A$42))^(A$42-A4)</f>
        <v>0.77948105443395455</v>
      </c>
      <c r="E4" s="60">
        <f>((A$42-(A$42-A4))/A$42)*D4</f>
        <v>3.8974052721697731E-2</v>
      </c>
      <c r="F4" s="37">
        <f t="shared" si="0"/>
        <v>1.5901413510452722</v>
      </c>
      <c r="G4" s="2"/>
      <c r="H4" s="2" t="s">
        <v>885</v>
      </c>
      <c r="I4" s="26">
        <f>[4]IslIntCos!$I$38/1000</f>
        <v>701562.99520500039</v>
      </c>
      <c r="J4" s="227">
        <f>[4]IslIntCos!$J$38/1000</f>
        <v>127579.55879000018</v>
      </c>
      <c r="K4" s="147">
        <f t="shared" si="1"/>
        <v>829142.55399500055</v>
      </c>
      <c r="L4" s="2"/>
      <c r="M4" s="2"/>
      <c r="N4" s="2"/>
      <c r="O4" s="2"/>
      <c r="P4" s="2" t="s">
        <v>885</v>
      </c>
      <c r="Q4" s="26">
        <f>[4]IslIntCos!$F$29/1000</f>
        <v>1490049.5691200003</v>
      </c>
      <c r="R4" s="227">
        <f>[4]IslIntCos!$F$26/1000</f>
        <v>190832.68052000023</v>
      </c>
      <c r="S4" s="147"/>
      <c r="T4" s="2"/>
      <c r="U4" s="2"/>
    </row>
    <row r="5" spans="1:21">
      <c r="A5" s="147">
        <f t="shared" ref="A5:A42" si="4">A4+1</f>
        <v>3</v>
      </c>
      <c r="B5" s="27">
        <f t="shared" ref="B5:B42" si="5">B4*(1.02)</f>
        <v>106.1208</v>
      </c>
      <c r="C5" s="27">
        <f t="shared" si="2"/>
        <v>2.0807999999999964</v>
      </c>
      <c r="D5" s="60">
        <f t="shared" si="3"/>
        <v>0.8154571031001332</v>
      </c>
      <c r="E5" s="60">
        <f t="shared" ref="E5:E42" si="6">((A$42-(A$42-A5))/A$42)*D5</f>
        <v>6.1159282732509986E-2</v>
      </c>
      <c r="F5" s="37">
        <f t="shared" si="0"/>
        <v>1.6968031401307542</v>
      </c>
      <c r="G5" s="2"/>
      <c r="H5" s="11" t="s">
        <v>405</v>
      </c>
      <c r="I5" s="26">
        <f>[4]IslIntCos!$I$116/1000</f>
        <v>561946.19048515754</v>
      </c>
      <c r="J5" s="227">
        <f>[4]IslIntCos!$J$116/1000</f>
        <v>71534.009515596656</v>
      </c>
      <c r="K5" s="147">
        <f t="shared" si="1"/>
        <v>633480.20000075421</v>
      </c>
      <c r="L5" s="2"/>
      <c r="M5" s="2"/>
      <c r="N5" s="2"/>
      <c r="O5" s="2"/>
      <c r="P5" s="11" t="s">
        <v>405</v>
      </c>
      <c r="Q5" s="26">
        <f>SUM([4]IslIntCos!$G$116,[4]IslIntCos!$H$116)/1000</f>
        <v>1116224.4806129842</v>
      </c>
      <c r="R5" s="9"/>
      <c r="S5" s="147"/>
      <c r="T5" s="2"/>
      <c r="U5" s="2"/>
    </row>
    <row r="6" spans="1:21">
      <c r="A6" s="147">
        <f t="shared" si="4"/>
        <v>4</v>
      </c>
      <c r="B6" s="27">
        <f t="shared" si="5"/>
        <v>108.243216</v>
      </c>
      <c r="C6" s="27">
        <f t="shared" si="2"/>
        <v>2.1224160000000012</v>
      </c>
      <c r="D6" s="60">
        <f t="shared" si="3"/>
        <v>0.85309358478167985</v>
      </c>
      <c r="E6" s="60">
        <f t="shared" si="6"/>
        <v>8.5309358478167993E-2</v>
      </c>
      <c r="F6" s="37">
        <f t="shared" si="0"/>
        <v>1.8106194738379948</v>
      </c>
      <c r="G6" s="2"/>
      <c r="H6" s="2"/>
      <c r="I6" s="2"/>
      <c r="J6" s="2"/>
      <c r="K6" s="2"/>
      <c r="L6" s="2"/>
      <c r="M6" s="2"/>
      <c r="N6" s="2"/>
      <c r="O6" s="2"/>
      <c r="P6" s="2"/>
      <c r="Q6" s="2"/>
      <c r="R6" s="2"/>
      <c r="S6" s="2"/>
      <c r="T6" s="2"/>
      <c r="U6" s="2"/>
    </row>
    <row r="7" spans="1:21">
      <c r="A7" s="147">
        <f t="shared" si="4"/>
        <v>5</v>
      </c>
      <c r="B7" s="27">
        <f t="shared" si="5"/>
        <v>110.40808032000001</v>
      </c>
      <c r="C7" s="27">
        <f t="shared" si="2"/>
        <v>2.1648643200000066</v>
      </c>
      <c r="D7" s="60">
        <f t="shared" si="3"/>
        <v>0.8924671348485288</v>
      </c>
      <c r="E7" s="60">
        <f t="shared" si="6"/>
        <v>0.1115583918560661</v>
      </c>
      <c r="F7" s="37">
        <f t="shared" si="0"/>
        <v>1.9320702570062145</v>
      </c>
      <c r="G7" s="234" t="s">
        <v>399</v>
      </c>
      <c r="H7" s="234"/>
      <c r="I7" s="234"/>
      <c r="J7" s="202"/>
      <c r="K7" s="5"/>
      <c r="L7" s="2"/>
      <c r="M7" s="2"/>
      <c r="N7" s="2"/>
      <c r="O7" s="234" t="s">
        <v>417</v>
      </c>
      <c r="P7" s="206"/>
      <c r="Q7" s="206" t="s">
        <v>48</v>
      </c>
      <c r="R7" s="5" t="s">
        <v>153</v>
      </c>
      <c r="T7" s="2"/>
      <c r="U7" s="2"/>
    </row>
    <row r="8" spans="1:21">
      <c r="A8" s="147">
        <f t="shared" si="4"/>
        <v>6</v>
      </c>
      <c r="B8" s="27">
        <f t="shared" si="5"/>
        <v>112.61624192640001</v>
      </c>
      <c r="C8" s="27">
        <f t="shared" si="2"/>
        <v>2.2081616063999974</v>
      </c>
      <c r="D8" s="60">
        <f t="shared" si="3"/>
        <v>0.93365792568768768</v>
      </c>
      <c r="E8" s="60">
        <f t="shared" si="6"/>
        <v>0.14004868885315314</v>
      </c>
      <c r="F8" s="37">
        <f t="shared" si="0"/>
        <v>2.061667585014614</v>
      </c>
      <c r="G8" s="147"/>
      <c r="H8" s="147" t="s">
        <v>400</v>
      </c>
      <c r="I8" s="334">
        <f>[4]IslIntCos!$I$243/1000</f>
        <v>6944.8686952873986</v>
      </c>
      <c r="J8" s="334">
        <f>[4]IslIntCos!$J$243/1000</f>
        <v>1104.2969862475263</v>
      </c>
      <c r="K8" s="147">
        <f t="shared" ref="K8" si="7">SUM(I8,J8)</f>
        <v>8049.1656815349252</v>
      </c>
      <c r="L8" s="2"/>
      <c r="M8" s="243" t="s">
        <v>403</v>
      </c>
      <c r="N8" s="2"/>
      <c r="O8" s="147"/>
      <c r="P8" s="147" t="s">
        <v>400</v>
      </c>
      <c r="Q8" s="334">
        <f>SUM([4]IslIntCos!$G$237:$H$237)/1000</f>
        <v>41973.209364052775</v>
      </c>
      <c r="R8" s="334">
        <f>[4]IslIntCos!$F$234/1000</f>
        <v>7604.6409365</v>
      </c>
      <c r="S8" s="2"/>
      <c r="T8" s="243" t="s">
        <v>403</v>
      </c>
    </row>
    <row r="9" spans="1:21">
      <c r="A9" s="147">
        <f t="shared" si="4"/>
        <v>7</v>
      </c>
      <c r="B9" s="27">
        <f t="shared" si="5"/>
        <v>114.868566764928</v>
      </c>
      <c r="C9" s="27">
        <f t="shared" si="2"/>
        <v>2.252324838527997</v>
      </c>
      <c r="D9" s="60">
        <f t="shared" si="3"/>
        <v>0.97674982995019632</v>
      </c>
      <c r="E9" s="60">
        <f t="shared" si="6"/>
        <v>0.17093122024128435</v>
      </c>
      <c r="F9" s="37">
        <f t="shared" si="0"/>
        <v>2.1999579030248246</v>
      </c>
      <c r="G9" s="147"/>
      <c r="H9" s="147" t="s">
        <v>12</v>
      </c>
      <c r="I9" s="334">
        <f>[4]IslIntCos!$I$269/1000</f>
        <v>6279.6794812611906</v>
      </c>
      <c r="J9" s="334">
        <f>[4]IslIntCos!$J$269/1000</f>
        <v>1048.1251195930722</v>
      </c>
      <c r="K9" s="147">
        <f>SUM(I9,J9)</f>
        <v>7327.8046008542624</v>
      </c>
      <c r="L9" s="38" t="s">
        <v>416</v>
      </c>
      <c r="M9" s="203">
        <f>K8/K4</f>
        <v>9.7078188096271067E-3</v>
      </c>
      <c r="N9" s="27"/>
      <c r="O9" s="147"/>
      <c r="P9" s="147" t="s">
        <v>12</v>
      </c>
      <c r="Q9" s="334">
        <f>SUM([4]IslIntCos!$G$269:$H$269)/1000</f>
        <v>28305.074851464622</v>
      </c>
      <c r="R9" s="334">
        <f>[4]IslIntCos!$F$257/1000</f>
        <v>1141.47155699</v>
      </c>
      <c r="S9" s="38" t="s">
        <v>416</v>
      </c>
      <c r="T9" s="203">
        <f>R8/R4</f>
        <v>3.9849783149186524E-2</v>
      </c>
    </row>
    <row r="10" spans="1:21">
      <c r="A10" s="147">
        <f t="shared" si="4"/>
        <v>8</v>
      </c>
      <c r="B10" s="27">
        <f t="shared" si="5"/>
        <v>117.16593810022657</v>
      </c>
      <c r="C10" s="27">
        <f t="shared" si="2"/>
        <v>2.2973713352985641</v>
      </c>
      <c r="D10" s="60">
        <f t="shared" si="3"/>
        <v>1.0218305913325163</v>
      </c>
      <c r="E10" s="60">
        <f t="shared" si="6"/>
        <v>0.20436611826650328</v>
      </c>
      <c r="F10" s="37">
        <f t="shared" si="0"/>
        <v>2.3475243100585041</v>
      </c>
      <c r="G10" s="27"/>
      <c r="H10" s="27" t="s">
        <v>411</v>
      </c>
      <c r="I10" s="26">
        <f>[4]IslIntCos!$I$197/1000</f>
        <v>372.68457994246603</v>
      </c>
      <c r="J10" s="26">
        <f>[4]IslIntCos!$J$197/1000</f>
        <v>47.441592699300735</v>
      </c>
      <c r="K10" s="147">
        <f>SUM(I10,J10)</f>
        <v>420.12617264176674</v>
      </c>
      <c r="L10" s="2" t="s">
        <v>409</v>
      </c>
      <c r="M10" s="203">
        <f>K9/K8</f>
        <v>0.91038063953193427</v>
      </c>
      <c r="N10" s="2"/>
      <c r="O10" s="27"/>
      <c r="P10" s="27" t="s">
        <v>411</v>
      </c>
      <c r="Q10" s="334">
        <f>SUM([4]IslIntCos!$G$197:$H$197)/1000</f>
        <v>740.28378290026853</v>
      </c>
      <c r="R10" s="147"/>
      <c r="S10" s="2" t="s">
        <v>409</v>
      </c>
      <c r="T10" s="203">
        <f>R9/R8</f>
        <v>0.15010196622318855</v>
      </c>
    </row>
    <row r="11" spans="1:21">
      <c r="A11" s="147">
        <f t="shared" si="4"/>
        <v>9</v>
      </c>
      <c r="B11" s="27">
        <f t="shared" si="5"/>
        <v>119.5092568622311</v>
      </c>
      <c r="C11" s="27">
        <f t="shared" si="2"/>
        <v>2.3433187620045288</v>
      </c>
      <c r="D11" s="60">
        <f t="shared" si="3"/>
        <v>1.0689920032401679</v>
      </c>
      <c r="E11" s="60">
        <f t="shared" si="6"/>
        <v>0.24052320072903777</v>
      </c>
      <c r="F11" s="37">
        <f t="shared" si="0"/>
        <v>2.5049890176254914</v>
      </c>
      <c r="G11" s="98" t="s">
        <v>401</v>
      </c>
      <c r="H11" s="147"/>
      <c r="I11" s="26">
        <f>[4]IslIntCos!$I$203/1000</f>
        <v>7177.5943351846299</v>
      </c>
      <c r="J11" s="26">
        <f>[4]IslIntCos!$J$203/1000</f>
        <v>1300.386131746608</v>
      </c>
      <c r="K11" s="147">
        <f>SUM(I11,J11)</f>
        <v>8477.980466931238</v>
      </c>
      <c r="L11" s="2" t="s">
        <v>410</v>
      </c>
      <c r="M11" s="203">
        <f>K11/K4</f>
        <v>1.0224997409772743E-2</v>
      </c>
      <c r="N11" s="2"/>
      <c r="O11" s="98" t="s">
        <v>401</v>
      </c>
      <c r="P11" s="147"/>
      <c r="Q11" s="334">
        <f>SUM([4]IslIntCos!$G$203:$H$203)/1000</f>
        <v>17305.633716045879</v>
      </c>
      <c r="R11" s="147"/>
      <c r="S11" s="2" t="s">
        <v>410</v>
      </c>
      <c r="T11" s="203">
        <f>Q11/Q4</f>
        <v>1.1614132895099799E-2</v>
      </c>
    </row>
    <row r="12" spans="1:21">
      <c r="A12" s="147">
        <f t="shared" si="4"/>
        <v>10</v>
      </c>
      <c r="B12" s="27">
        <f t="shared" si="5"/>
        <v>121.89944199947573</v>
      </c>
      <c r="C12" s="27">
        <f t="shared" si="2"/>
        <v>2.3901851372446288</v>
      </c>
      <c r="D12" s="60">
        <f t="shared" si="3"/>
        <v>1.1183300956974107</v>
      </c>
      <c r="E12" s="60">
        <f t="shared" si="6"/>
        <v>0.27958252392435268</v>
      </c>
      <c r="F12" s="37">
        <f t="shared" si="0"/>
        <v>2.6730159732693144</v>
      </c>
      <c r="L12" s="2" t="s">
        <v>412</v>
      </c>
      <c r="M12" s="203">
        <f>K10/K8</f>
        <v>5.219499625974295E-2</v>
      </c>
      <c r="N12" s="2"/>
      <c r="O12" s="7"/>
      <c r="P12" s="7"/>
      <c r="Q12" s="7"/>
      <c r="R12" s="7"/>
      <c r="S12" s="2" t="s">
        <v>412</v>
      </c>
      <c r="T12" s="203">
        <f>Q10/Q8</f>
        <v>1.7637054543040775E-2</v>
      </c>
    </row>
    <row r="13" spans="1:21">
      <c r="A13" s="147">
        <f t="shared" si="4"/>
        <v>11</v>
      </c>
      <c r="B13" s="27">
        <f t="shared" si="5"/>
        <v>124.33743083946524</v>
      </c>
      <c r="C13" s="27">
        <f t="shared" si="2"/>
        <v>2.4379888399895151</v>
      </c>
      <c r="D13" s="60">
        <f t="shared" si="3"/>
        <v>1.169945330883442</v>
      </c>
      <c r="E13" s="60">
        <f t="shared" si="6"/>
        <v>0.3217349659929466</v>
      </c>
      <c r="F13" s="37">
        <f t="shared" si="0"/>
        <v>2.8523136600916721</v>
      </c>
      <c r="G13" s="242" t="s">
        <v>402</v>
      </c>
      <c r="H13" s="147"/>
      <c r="I13" s="334">
        <f>[4]IslIntCos!$I$263/1000</f>
        <v>254.01613964228403</v>
      </c>
      <c r="J13" s="334">
        <f>[4]IslIntCos!$J$263/1000</f>
        <v>27.153134412816023</v>
      </c>
      <c r="K13" s="147">
        <f>SUM(I13,J13)</f>
        <v>281.16927405510006</v>
      </c>
      <c r="L13" s="2" t="s">
        <v>413</v>
      </c>
      <c r="M13" s="203">
        <f>K13/K4</f>
        <v>3.3910848345723119E-4</v>
      </c>
      <c r="N13" s="2"/>
      <c r="O13" s="242" t="s">
        <v>402</v>
      </c>
      <c r="P13" s="147"/>
      <c r="Q13" s="334">
        <f>SUM([4]IslIntCos!$G$263:$H$263)/1000</f>
        <v>1643.4141931272263</v>
      </c>
      <c r="R13" s="147"/>
      <c r="S13" s="2" t="s">
        <v>413</v>
      </c>
      <c r="T13" s="203">
        <f>Q13/Q4</f>
        <v>1.1029258537337122E-3</v>
      </c>
    </row>
    <row r="14" spans="1:21">
      <c r="A14" s="147">
        <f t="shared" si="4"/>
        <v>12</v>
      </c>
      <c r="B14" s="27">
        <f t="shared" si="5"/>
        <v>126.82417945625456</v>
      </c>
      <c r="C14" s="27">
        <f t="shared" si="2"/>
        <v>2.4867486167893134</v>
      </c>
      <c r="D14" s="60">
        <f t="shared" si="3"/>
        <v>1.2239428076934511</v>
      </c>
      <c r="E14" s="60">
        <f t="shared" si="6"/>
        <v>0.36718284230803533</v>
      </c>
      <c r="F14" s="37">
        <f t="shared" si="0"/>
        <v>3.0436380840609183</v>
      </c>
      <c r="L14" s="2" t="s">
        <v>415</v>
      </c>
      <c r="M14" s="203">
        <f>K18/K5</f>
        <v>3.282532458515959E-2</v>
      </c>
      <c r="N14" s="2"/>
      <c r="O14" s="7"/>
      <c r="P14" s="7"/>
      <c r="Q14" s="7"/>
      <c r="R14" s="7"/>
      <c r="S14" s="2" t="s">
        <v>415</v>
      </c>
      <c r="T14" s="203">
        <f>Q18/Q5</f>
        <v>8.9783503301706383E-2</v>
      </c>
    </row>
    <row r="15" spans="1:21">
      <c r="A15" s="147">
        <f t="shared" si="4"/>
        <v>13</v>
      </c>
      <c r="B15" s="27">
        <f t="shared" si="5"/>
        <v>129.36066304537965</v>
      </c>
      <c r="C15" s="27">
        <f t="shared" si="2"/>
        <v>2.5364835891250976</v>
      </c>
      <c r="D15" s="60">
        <f t="shared" si="3"/>
        <v>1.2804324757408401</v>
      </c>
      <c r="E15" s="60">
        <f t="shared" si="6"/>
        <v>0.41614055461577304</v>
      </c>
      <c r="F15" s="37">
        <f t="shared" si="0"/>
        <v>3.2477959616994605</v>
      </c>
      <c r="G15" s="241" t="s">
        <v>398</v>
      </c>
      <c r="H15" s="83"/>
      <c r="I15" s="83"/>
      <c r="J15" s="83"/>
      <c r="K15" s="83"/>
      <c r="L15" s="2"/>
      <c r="M15" s="2"/>
      <c r="N15" s="2"/>
      <c r="O15" s="241" t="s">
        <v>398</v>
      </c>
      <c r="P15" s="83"/>
      <c r="Q15" s="83"/>
      <c r="R15" s="83"/>
      <c r="S15" s="148"/>
      <c r="T15" s="2"/>
      <c r="U15" s="2"/>
    </row>
    <row r="16" spans="1:21">
      <c r="A16" s="147">
        <f t="shared" si="4"/>
        <v>14</v>
      </c>
      <c r="B16" s="27">
        <f t="shared" si="5"/>
        <v>131.94787630628724</v>
      </c>
      <c r="C16" s="27">
        <f t="shared" si="2"/>
        <v>2.5872132609075891</v>
      </c>
      <c r="D16" s="60">
        <f t="shared" si="3"/>
        <v>1.3395293592365658</v>
      </c>
      <c r="E16" s="60">
        <f t="shared" si="6"/>
        <v>0.46883527573279798</v>
      </c>
      <c r="F16" s="37">
        <f t="shared" si="0"/>
        <v>3.4656481215918888</v>
      </c>
      <c r="G16" s="147"/>
      <c r="H16" s="147" t="s">
        <v>406</v>
      </c>
      <c r="I16" s="26">
        <f>SUM([4]IslIntCos!$I$52:$I$57)/1000</f>
        <v>26517.147672257888</v>
      </c>
      <c r="J16" s="26">
        <f>SUM([4]IslIntCos!$J$52:$J$57)/1000</f>
        <v>4328.8880215625268</v>
      </c>
      <c r="K16" s="147">
        <f>SUM(I16,J16)</f>
        <v>30846.035693820413</v>
      </c>
      <c r="L16" s="2"/>
      <c r="M16" s="203"/>
      <c r="N16" s="2"/>
      <c r="O16" s="147"/>
      <c r="P16" s="147" t="s">
        <v>406</v>
      </c>
      <c r="Q16" s="26">
        <f>SUM([4]IslIntCos!$G$52:$H$57)/1000</f>
        <v>146139.12158309438</v>
      </c>
      <c r="R16" s="147"/>
      <c r="S16" s="148"/>
      <c r="T16" s="2"/>
      <c r="U16" s="203"/>
    </row>
    <row r="17" spans="1:21">
      <c r="A17" s="147">
        <f t="shared" si="4"/>
        <v>15</v>
      </c>
      <c r="B17" s="27">
        <f t="shared" si="5"/>
        <v>134.58683383241299</v>
      </c>
      <c r="C17" s="27">
        <f t="shared" si="2"/>
        <v>2.6389575261257505</v>
      </c>
      <c r="D17" s="60">
        <f t="shared" si="3"/>
        <v>1.4013537912013356</v>
      </c>
      <c r="E17" s="60">
        <f t="shared" si="6"/>
        <v>0.52550767170050083</v>
      </c>
      <c r="F17" s="37">
        <f t="shared" si="0"/>
        <v>3.6981131340556184</v>
      </c>
      <c r="G17" s="147"/>
      <c r="H17" s="147" t="s">
        <v>407</v>
      </c>
      <c r="I17" s="26">
        <f>SUM([4]IslIntCos!$I$110:$I$115)/1000</f>
        <v>9293.0330245240348</v>
      </c>
      <c r="J17" s="26">
        <f>SUM([4]IslIntCos!$J$110:$J$115)/1000</f>
        <v>1449.3176482486915</v>
      </c>
      <c r="K17" s="147">
        <f t="shared" ref="K17:K18" si="8">SUM(I17,J17)</f>
        <v>10742.350672772725</v>
      </c>
      <c r="L17" s="2"/>
      <c r="M17" s="2"/>
      <c r="N17" s="2"/>
      <c r="O17" s="147"/>
      <c r="P17" s="147" t="s">
        <v>407</v>
      </c>
      <c r="Q17" s="26">
        <f>SUM([4]IslIntCos!$G$110:$H$115)/1000</f>
        <v>54297.967098028348</v>
      </c>
      <c r="R17" s="147"/>
      <c r="S17" s="148"/>
      <c r="T17" s="2"/>
      <c r="U17" s="2"/>
    </row>
    <row r="18" spans="1:21">
      <c r="A18" s="147">
        <f t="shared" si="4"/>
        <v>16</v>
      </c>
      <c r="B18" s="27">
        <f t="shared" si="5"/>
        <v>137.27857050906127</v>
      </c>
      <c r="C18" s="27">
        <f t="shared" si="2"/>
        <v>2.6917366766482758</v>
      </c>
      <c r="D18" s="60">
        <f t="shared" si="3"/>
        <v>1.4660316584875566</v>
      </c>
      <c r="E18" s="60">
        <f t="shared" si="6"/>
        <v>0.58641266339502263</v>
      </c>
      <c r="F18" s="37">
        <f t="shared" si="0"/>
        <v>3.9461711842784557</v>
      </c>
      <c r="G18" s="147"/>
      <c r="H18" s="147" t="s">
        <v>2</v>
      </c>
      <c r="I18" s="147">
        <f>AVERAGE(I16,I17)</f>
        <v>17905.090348390961</v>
      </c>
      <c r="J18" s="147">
        <f>AVERAGE(J16,J17)</f>
        <v>2889.1028349056091</v>
      </c>
      <c r="K18" s="147">
        <f t="shared" si="8"/>
        <v>20794.193183296571</v>
      </c>
      <c r="L18" s="2"/>
      <c r="M18" s="2"/>
      <c r="N18" s="2"/>
      <c r="O18" s="147"/>
      <c r="P18" s="147" t="s">
        <v>2</v>
      </c>
      <c r="Q18" s="147">
        <f>AVERAGE(Q16,Q17)</f>
        <v>100218.54434056136</v>
      </c>
      <c r="R18" s="147"/>
      <c r="S18" s="148"/>
      <c r="T18" s="2"/>
      <c r="U18" s="2"/>
    </row>
    <row r="19" spans="1:21">
      <c r="A19" s="147">
        <f t="shared" si="4"/>
        <v>17</v>
      </c>
      <c r="B19" s="27">
        <f t="shared" si="5"/>
        <v>140.02414191924251</v>
      </c>
      <c r="C19" s="27">
        <f t="shared" si="2"/>
        <v>2.7455714101812418</v>
      </c>
      <c r="D19" s="60">
        <f t="shared" si="3"/>
        <v>1.5336946581100594</v>
      </c>
      <c r="E19" s="60">
        <f t="shared" si="6"/>
        <v>0.65182022969677522</v>
      </c>
      <c r="F19" s="37">
        <f t="shared" si="0"/>
        <v>4.2108682052546733</v>
      </c>
      <c r="L19" s="2"/>
      <c r="M19" s="2"/>
      <c r="N19" s="2"/>
      <c r="O19" s="2"/>
      <c r="P19" s="2"/>
      <c r="Q19" s="2"/>
      <c r="R19" s="2"/>
    </row>
    <row r="20" spans="1:21">
      <c r="A20" s="147">
        <f t="shared" si="4"/>
        <v>18</v>
      </c>
      <c r="B20" s="27">
        <f t="shared" si="5"/>
        <v>142.82462475762736</v>
      </c>
      <c r="C20" s="27">
        <f t="shared" si="2"/>
        <v>2.8004828383848519</v>
      </c>
      <c r="D20" s="60">
        <f t="shared" si="3"/>
        <v>1.6044805654074386</v>
      </c>
      <c r="E20" s="60">
        <f t="shared" si="6"/>
        <v>0.72201625443334738</v>
      </c>
      <c r="F20" s="37">
        <f t="shared" si="0"/>
        <v>4.4933202879455552</v>
      </c>
      <c r="L20" s="203"/>
      <c r="M20" s="2"/>
      <c r="N20" s="2"/>
      <c r="O20" s="241" t="s">
        <v>1275</v>
      </c>
      <c r="P20" s="83"/>
      <c r="Q20" s="83"/>
      <c r="R20" s="83"/>
    </row>
    <row r="21" spans="1:21">
      <c r="A21" s="147">
        <f t="shared" si="4"/>
        <v>19</v>
      </c>
      <c r="B21" s="27">
        <f t="shared" si="5"/>
        <v>145.6811172527799</v>
      </c>
      <c r="C21" s="27">
        <f t="shared" si="2"/>
        <v>2.856492495152537</v>
      </c>
      <c r="D21" s="60">
        <f t="shared" si="3"/>
        <v>1.6785335145800826</v>
      </c>
      <c r="E21" s="60">
        <f t="shared" si="6"/>
        <v>0.79730341942553917</v>
      </c>
      <c r="F21" s="37">
        <f t="shared" si="0"/>
        <v>4.7947183872600174</v>
      </c>
      <c r="G21" s="2"/>
      <c r="H21" s="2"/>
      <c r="I21" s="147"/>
      <c r="J21" s="2"/>
      <c r="K21" s="2"/>
      <c r="L21" s="203"/>
      <c r="M21" s="2"/>
      <c r="N21" s="2"/>
      <c r="O21" s="2"/>
      <c r="P21" s="2" t="s">
        <v>1276</v>
      </c>
      <c r="Q21" s="338">
        <f>'[4]Other Unit Costs'!$D$16/1000</f>
        <v>7964.1164861029602</v>
      </c>
      <c r="R21" s="2"/>
    </row>
    <row r="22" spans="1:21">
      <c r="A22" s="147">
        <f t="shared" si="4"/>
        <v>20</v>
      </c>
      <c r="B22" s="27">
        <f t="shared" si="5"/>
        <v>148.59473959783551</v>
      </c>
      <c r="C22" s="27">
        <f t="shared" si="2"/>
        <v>2.9136223450556145</v>
      </c>
      <c r="D22" s="60">
        <f t="shared" si="3"/>
        <v>1.7560042921761028</v>
      </c>
      <c r="E22" s="60">
        <f t="shared" si="6"/>
        <v>0.87800214608805138</v>
      </c>
      <c r="F22" s="37">
        <f t="shared" si="0"/>
        <v>5.1163333436978613</v>
      </c>
      <c r="G22" s="2"/>
      <c r="H22" s="2"/>
      <c r="I22" s="147"/>
      <c r="J22" s="2"/>
      <c r="K22" s="2"/>
      <c r="L22" s="203"/>
      <c r="M22" s="2"/>
      <c r="N22" s="2"/>
      <c r="O22" s="2"/>
      <c r="P22" s="2" t="s">
        <v>1277</v>
      </c>
      <c r="Q22" s="338">
        <f>'[4]Other Unit Costs'!$D$24/1000</f>
        <v>223.5</v>
      </c>
      <c r="R22" s="2" t="s">
        <v>77</v>
      </c>
    </row>
    <row r="23" spans="1:21">
      <c r="A23" s="147">
        <f t="shared" si="4"/>
        <v>21</v>
      </c>
      <c r="B23" s="27">
        <f t="shared" si="5"/>
        <v>151.56663438979223</v>
      </c>
      <c r="C23" s="27">
        <f t="shared" si="2"/>
        <v>2.9718947919567142</v>
      </c>
      <c r="D23" s="60">
        <f t="shared" si="3"/>
        <v>1.8370506441226844</v>
      </c>
      <c r="E23" s="60">
        <f t="shared" si="6"/>
        <v>0.96445158816440935</v>
      </c>
      <c r="F23" s="37">
        <f t="shared" si="0"/>
        <v>5.4595212418289334</v>
      </c>
      <c r="G23" s="4"/>
      <c r="H23" s="4"/>
      <c r="I23" s="148"/>
      <c r="J23" s="4"/>
      <c r="K23" s="2"/>
      <c r="L23" s="203"/>
      <c r="M23" s="2"/>
      <c r="N23" s="2"/>
      <c r="O23" s="2"/>
      <c r="P23" s="2"/>
      <c r="Q23" s="2">
        <f>Q21/Q22</f>
        <v>35.633630810304069</v>
      </c>
      <c r="R23" s="2"/>
    </row>
    <row r="24" spans="1:21">
      <c r="A24" s="147">
        <f t="shared" si="4"/>
        <v>22</v>
      </c>
      <c r="B24" s="27">
        <f t="shared" si="5"/>
        <v>154.59796707758807</v>
      </c>
      <c r="C24" s="27">
        <f t="shared" si="2"/>
        <v>3.0313326877958389</v>
      </c>
      <c r="D24" s="60">
        <f t="shared" si="3"/>
        <v>1.9218375969283406</v>
      </c>
      <c r="E24" s="60">
        <f t="shared" si="6"/>
        <v>1.0570106783105875</v>
      </c>
      <c r="F24" s="37">
        <f t="shared" si="0"/>
        <v>5.825729128203883</v>
      </c>
      <c r="G24" s="4"/>
      <c r="H24" s="4"/>
      <c r="I24" s="4"/>
      <c r="J24" s="4"/>
      <c r="K24" s="2"/>
      <c r="L24" s="2"/>
      <c r="M24" s="2"/>
      <c r="N24" s="2"/>
      <c r="O24" s="2"/>
      <c r="P24" s="2"/>
      <c r="Q24" s="2"/>
      <c r="R24" s="2"/>
    </row>
    <row r="25" spans="1:21">
      <c r="A25" s="147">
        <f t="shared" si="4"/>
        <v>23</v>
      </c>
      <c r="B25" s="27">
        <f t="shared" si="5"/>
        <v>157.68992641913982</v>
      </c>
      <c r="C25" s="27">
        <f t="shared" si="2"/>
        <v>3.0919593415517568</v>
      </c>
      <c r="D25" s="60">
        <f t="shared" si="3"/>
        <v>2.0105377937096494</v>
      </c>
      <c r="E25" s="60">
        <f t="shared" si="6"/>
        <v>1.1560592313830482</v>
      </c>
      <c r="F25" s="37">
        <f t="shared" si="0"/>
        <v>6.2165011128034093</v>
      </c>
      <c r="G25" s="4"/>
      <c r="H25" s="4"/>
      <c r="I25" s="148"/>
      <c r="J25" s="12"/>
      <c r="K25" s="2"/>
      <c r="L25" s="2"/>
      <c r="M25" s="2"/>
      <c r="N25" s="2"/>
      <c r="O25" s="2"/>
      <c r="P25" s="2"/>
      <c r="Q25" s="2"/>
      <c r="R25" s="2"/>
    </row>
    <row r="26" spans="1:21">
      <c r="A26" s="147">
        <f t="shared" si="4"/>
        <v>24</v>
      </c>
      <c r="B26" s="27">
        <f t="shared" si="5"/>
        <v>160.84372494752262</v>
      </c>
      <c r="C26" s="27">
        <f t="shared" si="2"/>
        <v>3.1537985283827936</v>
      </c>
      <c r="D26" s="60">
        <f t="shared" si="3"/>
        <v>2.1033318457270189</v>
      </c>
      <c r="E26" s="60">
        <f t="shared" si="6"/>
        <v>1.2619991074362114</v>
      </c>
      <c r="F26" s="37">
        <f t="shared" si="0"/>
        <v>6.6334848797545378</v>
      </c>
      <c r="G26" s="4"/>
      <c r="H26" s="4"/>
      <c r="I26" s="148"/>
      <c r="J26" s="148"/>
      <c r="K26" s="2"/>
      <c r="L26" s="2"/>
      <c r="M26" s="2"/>
      <c r="N26" s="2"/>
      <c r="O26" s="2"/>
      <c r="P26" s="2"/>
      <c r="Q26" s="2"/>
      <c r="R26" s="2"/>
    </row>
    <row r="27" spans="1:21">
      <c r="A27" s="147">
        <f t="shared" si="4"/>
        <v>25</v>
      </c>
      <c r="B27" s="27">
        <f t="shared" si="5"/>
        <v>164.06059944647308</v>
      </c>
      <c r="C27" s="27">
        <f t="shared" si="2"/>
        <v>3.2168744989504603</v>
      </c>
      <c r="D27" s="60">
        <f t="shared" si="3"/>
        <v>2.2004087001451964</v>
      </c>
      <c r="E27" s="60">
        <f t="shared" si="6"/>
        <v>1.3752554375907478</v>
      </c>
      <c r="F27" s="37">
        <f t="shared" si="0"/>
        <v>7.0784386347658126</v>
      </c>
      <c r="G27" s="2"/>
      <c r="H27" s="2"/>
      <c r="I27" s="2"/>
      <c r="J27" s="2"/>
      <c r="K27" s="2"/>
      <c r="L27" s="2"/>
      <c r="M27" s="2"/>
      <c r="N27" s="2"/>
      <c r="O27" s="2"/>
      <c r="P27" s="2"/>
      <c r="Q27" s="2"/>
      <c r="R27" s="2"/>
    </row>
    <row r="28" spans="1:21">
      <c r="A28" s="147">
        <f t="shared" si="4"/>
        <v>26</v>
      </c>
      <c r="B28" s="27">
        <f t="shared" si="5"/>
        <v>167.34181143540255</v>
      </c>
      <c r="C28" s="27">
        <f t="shared" si="2"/>
        <v>3.2812119889294706</v>
      </c>
      <c r="D28" s="60">
        <f t="shared" si="3"/>
        <v>2.3019660247672835</v>
      </c>
      <c r="E28" s="60">
        <f t="shared" si="6"/>
        <v>1.4962779160987343</v>
      </c>
      <c r="F28" s="37">
        <f t="shared" si="0"/>
        <v>7.5532385185747257</v>
      </c>
      <c r="G28" s="2"/>
      <c r="H28" s="2"/>
      <c r="I28" s="2"/>
      <c r="J28" s="2"/>
      <c r="K28" s="2"/>
      <c r="L28" s="2"/>
      <c r="M28" s="2"/>
      <c r="N28" s="2"/>
      <c r="O28" s="2"/>
      <c r="P28" s="2"/>
      <c r="Q28" s="2"/>
      <c r="R28" s="2"/>
    </row>
    <row r="29" spans="1:21">
      <c r="A29" s="147">
        <f t="shared" si="4"/>
        <v>27</v>
      </c>
      <c r="B29" s="27">
        <f t="shared" si="5"/>
        <v>170.68864766411059</v>
      </c>
      <c r="C29" s="27">
        <f t="shared" si="2"/>
        <v>3.3468362287080424</v>
      </c>
      <c r="D29" s="60">
        <f t="shared" si="3"/>
        <v>2.4082106105257606</v>
      </c>
      <c r="E29" s="60">
        <f t="shared" si="6"/>
        <v>1.6255421621048884</v>
      </c>
      <c r="F29" s="37">
        <f t="shared" si="0"/>
        <v>8.0598865176667296</v>
      </c>
      <c r="G29" s="2"/>
      <c r="H29" s="2"/>
      <c r="I29" s="201"/>
      <c r="J29" s="2"/>
      <c r="K29" s="2"/>
      <c r="L29" s="2"/>
      <c r="M29" s="2"/>
      <c r="N29" s="2"/>
      <c r="O29" s="2"/>
      <c r="P29" s="2"/>
      <c r="Q29" s="2"/>
      <c r="R29" s="2"/>
    </row>
    <row r="30" spans="1:21">
      <c r="A30" s="147">
        <f t="shared" si="4"/>
        <v>28</v>
      </c>
      <c r="B30" s="27">
        <f t="shared" si="5"/>
        <v>174.1024206173928</v>
      </c>
      <c r="C30" s="27">
        <f t="shared" si="2"/>
        <v>3.413772953282205</v>
      </c>
      <c r="D30" s="60">
        <f t="shared" si="3"/>
        <v>2.5193587925500283</v>
      </c>
      <c r="E30" s="60">
        <f t="shared" si="6"/>
        <v>1.7635511547850196</v>
      </c>
      <c r="F30" s="37">
        <f t="shared" si="0"/>
        <v>8.6005189056209996</v>
      </c>
      <c r="G30" s="2"/>
      <c r="H30" s="2"/>
      <c r="I30" s="2"/>
      <c r="J30" s="2"/>
      <c r="K30" s="2"/>
      <c r="L30" s="2"/>
      <c r="M30" s="2"/>
      <c r="N30" s="2"/>
      <c r="O30" s="2"/>
      <c r="P30" s="2"/>
      <c r="Q30" s="2"/>
      <c r="R30" s="2"/>
    </row>
    <row r="31" spans="1:21">
      <c r="A31" s="147">
        <f t="shared" si="4"/>
        <v>29</v>
      </c>
      <c r="B31" s="27">
        <f t="shared" si="5"/>
        <v>177.58446902974066</v>
      </c>
      <c r="C31" s="27">
        <f t="shared" si="2"/>
        <v>3.482048412347865</v>
      </c>
      <c r="D31" s="60">
        <f t="shared" si="3"/>
        <v>2.6356368906677337</v>
      </c>
      <c r="E31" s="60">
        <f t="shared" si="6"/>
        <v>1.9108367457341069</v>
      </c>
      <c r="F31" s="37">
        <f t="shared" si="0"/>
        <v>9.177415250675045</v>
      </c>
      <c r="G31" s="2"/>
      <c r="H31" s="2"/>
      <c r="I31" s="2"/>
      <c r="J31" s="2"/>
      <c r="K31" s="2"/>
      <c r="L31" s="2"/>
      <c r="M31" s="2"/>
      <c r="N31" s="2"/>
      <c r="O31" s="2"/>
      <c r="P31" s="2"/>
      <c r="Q31" s="2"/>
      <c r="R31" s="2"/>
    </row>
    <row r="32" spans="1:21">
      <c r="A32" s="147">
        <f t="shared" si="4"/>
        <v>30</v>
      </c>
      <c r="B32" s="27">
        <f t="shared" si="5"/>
        <v>181.13615841033547</v>
      </c>
      <c r="C32" s="27">
        <f t="shared" si="2"/>
        <v>3.5516893805948087</v>
      </c>
      <c r="D32" s="60">
        <f t="shared" si="3"/>
        <v>2.7572816702370031</v>
      </c>
      <c r="E32" s="60">
        <f t="shared" si="6"/>
        <v>2.0679612526777524</v>
      </c>
      <c r="F32" s="37">
        <f t="shared" si="0"/>
        <v>9.7930080274894813</v>
      </c>
      <c r="G32" s="2"/>
      <c r="H32" s="2"/>
      <c r="I32" s="2"/>
      <c r="J32" s="2"/>
      <c r="K32" s="2"/>
      <c r="L32" s="2"/>
      <c r="M32" s="2"/>
      <c r="N32" s="2"/>
      <c r="O32" s="2"/>
      <c r="P32" s="2"/>
      <c r="Q32" s="2"/>
      <c r="R32" s="2"/>
    </row>
    <row r="33" spans="1:18">
      <c r="A33" s="147">
        <f t="shared" si="4"/>
        <v>31</v>
      </c>
      <c r="B33" s="27">
        <f t="shared" si="5"/>
        <v>184.75888157854217</v>
      </c>
      <c r="C33" s="27">
        <f t="shared" si="2"/>
        <v>3.6227231682067043</v>
      </c>
      <c r="D33" s="60">
        <f t="shared" si="3"/>
        <v>2.8845408242479418</v>
      </c>
      <c r="E33" s="60">
        <f t="shared" si="6"/>
        <v>2.2355191387921551</v>
      </c>
      <c r="F33" s="37">
        <f t="shared" si="0"/>
        <v>10.449892873641081</v>
      </c>
      <c r="G33" s="2"/>
      <c r="H33" s="2"/>
      <c r="I33" s="2"/>
      <c r="J33" s="2"/>
      <c r="K33" s="2"/>
      <c r="L33" s="2"/>
      <c r="M33" s="2"/>
      <c r="N33" s="2"/>
      <c r="O33" s="2"/>
      <c r="P33" s="2"/>
      <c r="Q33" s="2"/>
      <c r="R33" s="2"/>
    </row>
    <row r="34" spans="1:18">
      <c r="A34" s="147">
        <f t="shared" si="4"/>
        <v>32</v>
      </c>
      <c r="B34" s="27">
        <f t="shared" si="5"/>
        <v>188.45405921011303</v>
      </c>
      <c r="C34" s="27">
        <f t="shared" si="2"/>
        <v>3.6951776315708571</v>
      </c>
      <c r="D34" s="60">
        <f t="shared" si="3"/>
        <v>3.0176734776747849</v>
      </c>
      <c r="E34" s="60">
        <f t="shared" si="6"/>
        <v>2.4141387821398279</v>
      </c>
      <c r="F34" s="37">
        <f t="shared" si="0"/>
        <v>11.150839534088503</v>
      </c>
      <c r="G34" s="2"/>
      <c r="H34" s="2"/>
      <c r="I34" s="2"/>
      <c r="J34" s="2"/>
      <c r="K34" s="2"/>
      <c r="L34" s="2"/>
      <c r="M34" s="2"/>
      <c r="N34" s="2"/>
      <c r="O34" s="2"/>
      <c r="P34" s="2"/>
      <c r="Q34" s="2"/>
      <c r="R34" s="2"/>
    </row>
    <row r="35" spans="1:18">
      <c r="A35" s="147">
        <f t="shared" si="4"/>
        <v>33</v>
      </c>
      <c r="B35" s="27">
        <f t="shared" si="5"/>
        <v>192.22314039431529</v>
      </c>
      <c r="C35" s="27">
        <f t="shared" si="2"/>
        <v>3.769081184202264</v>
      </c>
      <c r="D35" s="60">
        <f t="shared" si="3"/>
        <v>3.1569507151059204</v>
      </c>
      <c r="E35" s="60">
        <f t="shared" si="6"/>
        <v>2.6044843399623843</v>
      </c>
      <c r="F35" s="37">
        <f t="shared" si="0"/>
        <v>11.898803539759607</v>
      </c>
      <c r="G35" s="2"/>
      <c r="H35" s="2"/>
      <c r="I35" s="2"/>
      <c r="J35" s="2"/>
      <c r="K35" s="2"/>
      <c r="L35" s="2"/>
      <c r="M35" s="2"/>
      <c r="N35" s="2"/>
      <c r="O35" s="2"/>
      <c r="P35" s="2"/>
      <c r="Q35" s="2"/>
      <c r="R35" s="2"/>
    </row>
    <row r="36" spans="1:18">
      <c r="A36" s="147">
        <f t="shared" si="4"/>
        <v>34</v>
      </c>
      <c r="B36" s="27">
        <f t="shared" si="5"/>
        <v>196.06760320220161</v>
      </c>
      <c r="C36" s="27">
        <f t="shared" si="2"/>
        <v>3.8444628078863161</v>
      </c>
      <c r="D36" s="60">
        <f t="shared" si="3"/>
        <v>3.3026561327261996</v>
      </c>
      <c r="E36" s="60">
        <f t="shared" si="6"/>
        <v>2.8072577128172695</v>
      </c>
      <c r="F36" s="37">
        <f t="shared" si="0"/>
        <v>12.696938669503528</v>
      </c>
      <c r="G36" s="2"/>
      <c r="H36" s="2"/>
      <c r="I36" s="2"/>
      <c r="J36" s="2"/>
      <c r="K36" s="2"/>
      <c r="L36" s="2"/>
      <c r="M36" s="2"/>
      <c r="N36" s="2"/>
      <c r="O36" s="2"/>
      <c r="P36" s="2"/>
      <c r="Q36" s="2"/>
      <c r="R36" s="2"/>
    </row>
    <row r="37" spans="1:18">
      <c r="A37" s="147">
        <f t="shared" si="4"/>
        <v>35</v>
      </c>
      <c r="B37" s="27">
        <f t="shared" si="5"/>
        <v>199.98895526624565</v>
      </c>
      <c r="C37" s="27">
        <f t="shared" si="2"/>
        <v>3.9213520640440436</v>
      </c>
      <c r="D37" s="60">
        <f t="shared" si="3"/>
        <v>3.4550864157751024</v>
      </c>
      <c r="E37" s="60">
        <f t="shared" si="6"/>
        <v>3.0232006138032146</v>
      </c>
      <c r="F37" s="37">
        <f t="shared" si="0"/>
        <v>13.548610247950235</v>
      </c>
      <c r="G37" s="2"/>
      <c r="H37" s="2"/>
      <c r="I37" s="2"/>
      <c r="J37" s="2"/>
      <c r="K37" s="2"/>
      <c r="L37" s="2"/>
      <c r="M37" s="2"/>
      <c r="N37" s="2"/>
      <c r="O37" s="2"/>
      <c r="P37" s="2"/>
      <c r="Q37" s="2"/>
      <c r="R37" s="2"/>
    </row>
    <row r="38" spans="1:18">
      <c r="A38" s="147">
        <f t="shared" si="4"/>
        <v>36</v>
      </c>
      <c r="B38" s="27">
        <f t="shared" si="5"/>
        <v>203.98873437157056</v>
      </c>
      <c r="C38" s="27">
        <f t="shared" si="2"/>
        <v>3.9997791053249045</v>
      </c>
      <c r="D38" s="60">
        <f t="shared" si="3"/>
        <v>3.6145519426570121</v>
      </c>
      <c r="E38" s="60">
        <f t="shared" si="6"/>
        <v>3.2530967483913109</v>
      </c>
      <c r="F38" s="37">
        <f t="shared" si="0"/>
        <v>14.457409335351059</v>
      </c>
      <c r="G38" s="2"/>
      <c r="H38" s="2"/>
      <c r="I38" s="2"/>
      <c r="J38" s="2"/>
      <c r="K38" s="2"/>
      <c r="L38" s="2"/>
      <c r="M38" s="2"/>
      <c r="N38" s="2"/>
      <c r="O38" s="2"/>
      <c r="P38" s="2"/>
      <c r="Q38" s="2"/>
      <c r="R38" s="2"/>
    </row>
    <row r="39" spans="1:18">
      <c r="A39" s="147">
        <f t="shared" si="4"/>
        <v>37</v>
      </c>
      <c r="B39" s="27">
        <f t="shared" si="5"/>
        <v>208.06850905900197</v>
      </c>
      <c r="C39" s="27">
        <f t="shared" si="2"/>
        <v>4.07977468743141</v>
      </c>
      <c r="D39" s="60">
        <f t="shared" si="3"/>
        <v>3.7813774169334966</v>
      </c>
      <c r="E39" s="60">
        <f t="shared" si="6"/>
        <v>3.4977741106634843</v>
      </c>
      <c r="F39" s="37">
        <f t="shared" si="0"/>
        <v>15.427167869230049</v>
      </c>
    </row>
    <row r="40" spans="1:18">
      <c r="A40" s="147">
        <f t="shared" si="4"/>
        <v>38</v>
      </c>
      <c r="B40" s="27">
        <f t="shared" si="5"/>
        <v>212.22987924018202</v>
      </c>
      <c r="C40" s="27">
        <f t="shared" si="2"/>
        <v>4.1613701811800468</v>
      </c>
      <c r="D40" s="60">
        <f t="shared" si="3"/>
        <v>3.9559025284842817</v>
      </c>
      <c r="E40" s="60">
        <f t="shared" si="6"/>
        <v>3.7581074020600673</v>
      </c>
      <c r="F40" s="37">
        <f t="shared" si="0"/>
        <v>16.461974821689239</v>
      </c>
    </row>
    <row r="41" spans="1:18">
      <c r="A41" s="147">
        <f t="shared" si="4"/>
        <v>39</v>
      </c>
      <c r="B41" s="27">
        <f t="shared" si="5"/>
        <v>216.47447682498566</v>
      </c>
      <c r="C41" s="27">
        <f t="shared" si="2"/>
        <v>4.2445975848036426</v>
      </c>
      <c r="D41" s="60">
        <f t="shared" si="3"/>
        <v>4.1384826451835517</v>
      </c>
      <c r="E41" s="60">
        <f t="shared" si="6"/>
        <v>4.0350205790539624</v>
      </c>
      <c r="F41" s="37">
        <f t="shared" si="0"/>
        <v>17.566193440497894</v>
      </c>
    </row>
    <row r="42" spans="1:18">
      <c r="A42" s="147">
        <f t="shared" si="4"/>
        <v>40</v>
      </c>
      <c r="B42" s="27">
        <f t="shared" si="5"/>
        <v>220.80396636148538</v>
      </c>
      <c r="C42" s="27">
        <f t="shared" si="2"/>
        <v>4.3294895364997217</v>
      </c>
      <c r="D42" s="60">
        <f t="shared" si="3"/>
        <v>4.3294895364997217</v>
      </c>
      <c r="E42" s="60">
        <f t="shared" si="6"/>
        <v>4.3294895364997217</v>
      </c>
      <c r="F42" s="37">
        <f t="shared" si="0"/>
        <v>18.744479646660576</v>
      </c>
    </row>
    <row r="43" spans="1:18">
      <c r="A43" s="27"/>
      <c r="B43" s="27"/>
      <c r="C43" s="27">
        <f>SUM(C3:C42)</f>
        <v>120.80396636148538</v>
      </c>
      <c r="D43" s="27">
        <f>SUM(D3:D42)</f>
        <v>81.991432165643261</v>
      </c>
      <c r="E43" s="27">
        <f>SUM(E3:E42)</f>
        <v>53.723070404270096</v>
      </c>
      <c r="F43" s="27">
        <f>SUM(F3:F42)</f>
        <v>275.97594594547525</v>
      </c>
    </row>
    <row r="44" spans="1:18">
      <c r="A44" s="27"/>
      <c r="B44" s="27"/>
      <c r="C44" s="27"/>
    </row>
    <row r="45" spans="1:18">
      <c r="A45" s="27"/>
      <c r="B45" s="27"/>
      <c r="C45" s="27"/>
      <c r="D45" s="27">
        <f>D43/C43</f>
        <v>0.6787147362388567</v>
      </c>
    </row>
    <row r="46" spans="1:18">
      <c r="A46" s="27"/>
      <c r="B46" s="27"/>
      <c r="C46" s="27"/>
    </row>
    <row r="47" spans="1:18">
      <c r="A47" s="27">
        <v>0</v>
      </c>
      <c r="B47" s="27">
        <v>100</v>
      </c>
      <c r="C47" s="27"/>
      <c r="D47" s="205">
        <f>B47*(1-(1/A$42))^(A$42-A47)</f>
        <v>36.323243988788022</v>
      </c>
      <c r="E47" s="2"/>
      <c r="F47" s="2"/>
    </row>
    <row r="48" spans="1:18">
      <c r="A48" s="147">
        <v>1</v>
      </c>
      <c r="B48" s="27">
        <f>B47*(1.02)</f>
        <v>102</v>
      </c>
      <c r="C48" s="27">
        <f>B48-B47</f>
        <v>2</v>
      </c>
      <c r="D48" s="60">
        <f>C48*(1-(1/A$57))^(A$57-A48)</f>
        <v>0.77484097800000029</v>
      </c>
      <c r="E48" s="60">
        <f>((A$57-(A$57-A48))/A$57)*D48</f>
        <v>7.748409780000004E-2</v>
      </c>
      <c r="F48" s="37">
        <f t="shared" ref="F48:F57" si="9">C48*D48</f>
        <v>1.5496819560000006</v>
      </c>
    </row>
    <row r="49" spans="1:6">
      <c r="A49" s="147">
        <f>A48+1</f>
        <v>2</v>
      </c>
      <c r="B49" s="27">
        <f>B48*(1.02)</f>
        <v>104.04</v>
      </c>
      <c r="C49" s="27">
        <f t="shared" ref="C49:C57" si="10">B49-B48</f>
        <v>2.0400000000000063</v>
      </c>
      <c r="D49" s="60">
        <f t="shared" ref="D49:D57" si="11">C49*(1-(1/A$57))^(A$57-A49)</f>
        <v>0.87815310840000305</v>
      </c>
      <c r="E49" s="60">
        <f t="shared" ref="E49:E57" si="12">((A$57-(A$57-A49))/A$57)*D49</f>
        <v>0.17563062168000063</v>
      </c>
      <c r="F49" s="37">
        <f t="shared" si="9"/>
        <v>1.7914323411360118</v>
      </c>
    </row>
    <row r="50" spans="1:6">
      <c r="A50" s="147">
        <f t="shared" ref="A50:A57" si="13">A49+1</f>
        <v>3</v>
      </c>
      <c r="B50" s="27">
        <f t="shared" ref="B50:B57" si="14">B49*(1.02)</f>
        <v>106.1208</v>
      </c>
      <c r="C50" s="27">
        <f t="shared" si="10"/>
        <v>2.0807999999999964</v>
      </c>
      <c r="D50" s="60">
        <f t="shared" si="11"/>
        <v>0.9952401895199986</v>
      </c>
      <c r="E50" s="60">
        <f t="shared" si="12"/>
        <v>0.29857205685599958</v>
      </c>
      <c r="F50" s="37">
        <f t="shared" si="9"/>
        <v>2.0708957863532094</v>
      </c>
    </row>
    <row r="51" spans="1:6">
      <c r="A51" s="147">
        <f t="shared" si="13"/>
        <v>4</v>
      </c>
      <c r="B51" s="27">
        <f t="shared" si="14"/>
        <v>108.243216</v>
      </c>
      <c r="C51" s="27">
        <f t="shared" si="10"/>
        <v>2.1224160000000012</v>
      </c>
      <c r="D51" s="60">
        <f t="shared" si="11"/>
        <v>1.127938881456001</v>
      </c>
      <c r="E51" s="60">
        <f t="shared" si="12"/>
        <v>0.45117555258240039</v>
      </c>
      <c r="F51" s="37">
        <f t="shared" si="9"/>
        <v>2.3939555290243213</v>
      </c>
    </row>
    <row r="52" spans="1:6">
      <c r="A52" s="147">
        <f t="shared" si="13"/>
        <v>5</v>
      </c>
      <c r="B52" s="27">
        <f t="shared" si="14"/>
        <v>110.40808032000001</v>
      </c>
      <c r="C52" s="27">
        <f t="shared" si="10"/>
        <v>2.1648643200000066</v>
      </c>
      <c r="D52" s="60">
        <f t="shared" si="11"/>
        <v>1.2783307323168043</v>
      </c>
      <c r="E52" s="60">
        <f t="shared" si="12"/>
        <v>0.63916536615840214</v>
      </c>
      <c r="F52" s="37">
        <f t="shared" si="9"/>
        <v>2.7674125915521288</v>
      </c>
    </row>
    <row r="53" spans="1:6">
      <c r="A53" s="147">
        <f t="shared" si="13"/>
        <v>6</v>
      </c>
      <c r="B53" s="27">
        <f t="shared" si="14"/>
        <v>112.61624192640001</v>
      </c>
      <c r="C53" s="27">
        <f t="shared" si="10"/>
        <v>2.2081616063999974</v>
      </c>
      <c r="D53" s="60">
        <f t="shared" si="11"/>
        <v>1.4487748299590386</v>
      </c>
      <c r="E53" s="60">
        <f t="shared" si="12"/>
        <v>0.86926489797542317</v>
      </c>
      <c r="F53" s="37">
        <f t="shared" si="9"/>
        <v>3.199128955834234</v>
      </c>
    </row>
    <row r="54" spans="1:6">
      <c r="A54" s="147">
        <f t="shared" si="13"/>
        <v>7</v>
      </c>
      <c r="B54" s="27">
        <f t="shared" si="14"/>
        <v>114.868566764928</v>
      </c>
      <c r="C54" s="27">
        <f t="shared" si="10"/>
        <v>2.252324838527997</v>
      </c>
      <c r="D54" s="60">
        <f t="shared" si="11"/>
        <v>1.6419448072869101</v>
      </c>
      <c r="E54" s="60">
        <f t="shared" si="12"/>
        <v>1.149361365100837</v>
      </c>
      <c r="F54" s="37">
        <f t="shared" si="9"/>
        <v>3.698193072944373</v>
      </c>
    </row>
    <row r="55" spans="1:6">
      <c r="A55" s="147">
        <f t="shared" si="13"/>
        <v>8</v>
      </c>
      <c r="B55" s="27">
        <f t="shared" si="14"/>
        <v>117.16593810022657</v>
      </c>
      <c r="C55" s="27">
        <f t="shared" si="10"/>
        <v>2.2973713352985641</v>
      </c>
      <c r="D55" s="60">
        <f t="shared" si="11"/>
        <v>1.8608707815918371</v>
      </c>
      <c r="E55" s="60">
        <f t="shared" si="12"/>
        <v>1.4886966252734697</v>
      </c>
      <c r="F55" s="37">
        <f t="shared" si="9"/>
        <v>4.2751111923237213</v>
      </c>
    </row>
    <row r="56" spans="1:6">
      <c r="A56" s="147">
        <f t="shared" si="13"/>
        <v>9</v>
      </c>
      <c r="B56" s="27">
        <f t="shared" si="14"/>
        <v>119.5092568622311</v>
      </c>
      <c r="C56" s="27">
        <f t="shared" si="10"/>
        <v>2.3433187620045288</v>
      </c>
      <c r="D56" s="60">
        <f t="shared" si="11"/>
        <v>2.1089868858040761</v>
      </c>
      <c r="E56" s="60">
        <f t="shared" si="12"/>
        <v>1.8980881972236685</v>
      </c>
      <c r="F56" s="37">
        <f t="shared" si="9"/>
        <v>4.9420285383261939</v>
      </c>
    </row>
    <row r="57" spans="1:6">
      <c r="A57" s="147">
        <f t="shared" si="13"/>
        <v>10</v>
      </c>
      <c r="B57" s="27">
        <f t="shared" si="14"/>
        <v>121.89944199947573</v>
      </c>
      <c r="C57" s="27">
        <f t="shared" si="10"/>
        <v>2.3901851372446288</v>
      </c>
      <c r="D57" s="60">
        <f t="shared" si="11"/>
        <v>2.3901851372446288</v>
      </c>
      <c r="E57" s="60">
        <f t="shared" si="12"/>
        <v>2.3901851372446288</v>
      </c>
      <c r="F57" s="37">
        <f t="shared" si="9"/>
        <v>5.7129849903051246</v>
      </c>
    </row>
    <row r="58" spans="1:6">
      <c r="A58" s="27"/>
      <c r="B58" s="27"/>
      <c r="C58" s="27">
        <f>SUM(C48:C57)</f>
        <v>21.899441999475727</v>
      </c>
      <c r="D58" s="27">
        <f t="shared" ref="D58:F58" si="15">SUM(D48:D57)</f>
        <v>14.505266331579296</v>
      </c>
      <c r="E58" s="27">
        <f t="shared" si="15"/>
        <v>9.4376239178948307</v>
      </c>
      <c r="F58" s="27">
        <f t="shared" si="15"/>
        <v>32.400824953799322</v>
      </c>
    </row>
    <row r="59" spans="1:6">
      <c r="A59" s="27"/>
      <c r="B59" s="27"/>
      <c r="C59" s="27"/>
    </row>
    <row r="60" spans="1:6">
      <c r="A60" s="27"/>
      <c r="B60" s="27"/>
      <c r="C60" s="27"/>
      <c r="D60" s="27">
        <f>D58/C58</f>
        <v>0.66235780491240615</v>
      </c>
    </row>
    <row r="61" spans="1:6">
      <c r="A61" s="27"/>
      <c r="B61" s="27"/>
      <c r="C61" s="27"/>
    </row>
    <row r="62" spans="1:6">
      <c r="A62" s="27"/>
      <c r="B62" s="27"/>
      <c r="C62" s="27"/>
    </row>
    <row r="63" spans="1:6">
      <c r="A63" s="27"/>
      <c r="B63" s="27"/>
      <c r="C63" s="27"/>
    </row>
    <row r="64" spans="1:6">
      <c r="A64" s="27"/>
      <c r="B64" s="27"/>
      <c r="C64" s="27"/>
    </row>
    <row r="65" spans="1:3">
      <c r="A65" s="27"/>
      <c r="B65" s="27"/>
      <c r="C65" s="27"/>
    </row>
    <row r="66" spans="1:3">
      <c r="A66" s="27"/>
      <c r="B66" s="27"/>
      <c r="C66" s="27"/>
    </row>
    <row r="67" spans="1:3">
      <c r="A67" s="27"/>
      <c r="B67" s="27"/>
      <c r="C67" s="27"/>
    </row>
    <row r="68" spans="1:3">
      <c r="A68" s="27"/>
      <c r="B68" s="27"/>
      <c r="C68" s="27"/>
    </row>
    <row r="69" spans="1:3">
      <c r="A69" s="27"/>
      <c r="B69" s="27"/>
      <c r="C69" s="27"/>
    </row>
    <row r="70" spans="1:3">
      <c r="A70" s="27"/>
      <c r="B70" s="27"/>
      <c r="C70" s="27"/>
    </row>
    <row r="71" spans="1:3">
      <c r="A71" s="27"/>
      <c r="B71" s="27"/>
      <c r="C71" s="27"/>
    </row>
    <row r="72" spans="1:3">
      <c r="A72" s="27"/>
      <c r="B72" s="27"/>
      <c r="C72" s="27"/>
    </row>
    <row r="73" spans="1:3">
      <c r="A73" s="27"/>
      <c r="B73" s="27"/>
      <c r="C73" s="27"/>
    </row>
    <row r="74" spans="1:3">
      <c r="A74" s="27"/>
      <c r="B74" s="27"/>
      <c r="C74" s="27"/>
    </row>
    <row r="75" spans="1:3">
      <c r="A75" s="27"/>
      <c r="B75" s="27"/>
      <c r="C75" s="27"/>
    </row>
    <row r="76" spans="1:3">
      <c r="A76" s="27"/>
      <c r="B76" s="27"/>
      <c r="C76" s="27"/>
    </row>
    <row r="77" spans="1:3">
      <c r="A77" s="27"/>
      <c r="B77" s="27"/>
      <c r="C77" s="27"/>
    </row>
    <row r="78" spans="1:3">
      <c r="A78" s="27"/>
      <c r="B78" s="27"/>
      <c r="C78" s="27"/>
    </row>
    <row r="79" spans="1:3">
      <c r="A79" s="27"/>
      <c r="B79" s="27"/>
      <c r="C79" s="27"/>
    </row>
    <row r="80" spans="1:3">
      <c r="A80" s="27"/>
      <c r="B80" s="27"/>
      <c r="C80" s="27"/>
    </row>
    <row r="81" spans="1:3">
      <c r="A81" s="27"/>
      <c r="B81" s="27"/>
      <c r="C81" s="27"/>
    </row>
    <row r="82" spans="1:3">
      <c r="A82" s="27"/>
      <c r="B82" s="27"/>
      <c r="C82" s="27"/>
    </row>
    <row r="83" spans="1:3">
      <c r="A83" s="27"/>
      <c r="B83" s="27"/>
      <c r="C83" s="27"/>
    </row>
  </sheetData>
  <mergeCells count="2">
    <mergeCell ref="G1:M1"/>
    <mergeCell ref="O1:U1"/>
  </mergeCells>
  <pageMargins left="0.7" right="0.7" top="0.75" bottom="0.75" header="0.3" footer="0.3"/>
  <pageSetup orientation="portrait" horizontalDpi="4294967295" verticalDpi="4294967295"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73"/>
  <sheetViews>
    <sheetView workbookViewId="0">
      <selection activeCell="C20" sqref="C20"/>
    </sheetView>
  </sheetViews>
  <sheetFormatPr defaultColWidth="9.33203125" defaultRowHeight="12.75"/>
  <cols>
    <col min="1" max="1" width="12.83203125" style="21" customWidth="1"/>
    <col min="2" max="2" width="10.83203125" style="21" customWidth="1"/>
    <col min="3" max="3" width="8.83203125" style="21" customWidth="1"/>
    <col min="4" max="5" width="9.33203125" style="21"/>
    <col min="6" max="7" width="12.83203125" style="21" customWidth="1"/>
    <col min="8" max="16384" width="9.33203125" style="21"/>
  </cols>
  <sheetData>
    <row r="1" spans="1:16">
      <c r="A1" s="52" t="s">
        <v>31</v>
      </c>
      <c r="B1" s="40"/>
      <c r="C1" s="40"/>
      <c r="D1" s="40"/>
      <c r="E1" s="40"/>
      <c r="F1" s="40"/>
      <c r="G1" s="40"/>
      <c r="H1" s="40"/>
      <c r="I1" s="40"/>
      <c r="J1" s="40"/>
      <c r="K1" s="40"/>
      <c r="L1" s="40"/>
      <c r="M1" s="40"/>
      <c r="N1" s="40"/>
      <c r="O1" s="40"/>
      <c r="P1" s="40"/>
    </row>
    <row r="2" spans="1:16">
      <c r="A2" s="52" t="s">
        <v>30</v>
      </c>
      <c r="B2" s="52" t="s">
        <v>62</v>
      </c>
      <c r="C2" s="40"/>
      <c r="D2" s="40"/>
      <c r="E2" s="40"/>
      <c r="F2" s="40"/>
      <c r="G2" s="40"/>
      <c r="H2" s="40"/>
      <c r="I2" s="40"/>
      <c r="J2" s="40"/>
      <c r="K2" s="40"/>
      <c r="L2" s="40"/>
      <c r="M2" s="40"/>
      <c r="N2" s="40"/>
      <c r="O2" s="40"/>
      <c r="P2" s="40"/>
    </row>
    <row r="3" spans="1:16">
      <c r="A3" s="52" t="s">
        <v>8</v>
      </c>
      <c r="B3" s="52" t="s">
        <v>61</v>
      </c>
      <c r="C3" s="40"/>
      <c r="D3" s="40"/>
      <c r="E3" s="40"/>
      <c r="F3" s="40"/>
      <c r="G3" s="40"/>
      <c r="H3" s="40"/>
      <c r="I3" s="40"/>
      <c r="J3" s="40"/>
      <c r="K3" s="40"/>
      <c r="L3" s="40"/>
      <c r="M3" s="40"/>
      <c r="N3" s="40"/>
      <c r="O3" s="40"/>
      <c r="P3" s="40"/>
    </row>
    <row r="4" spans="1:16">
      <c r="A4" s="52" t="s">
        <v>29</v>
      </c>
      <c r="B4" s="52" t="s">
        <v>60</v>
      </c>
      <c r="C4" s="40"/>
      <c r="D4" s="40"/>
      <c r="E4" s="40"/>
      <c r="F4" s="40"/>
      <c r="G4" s="40"/>
      <c r="H4" s="40"/>
      <c r="I4" s="40"/>
      <c r="J4" s="40"/>
      <c r="K4" s="40"/>
      <c r="L4" s="40"/>
      <c r="M4" s="40"/>
      <c r="N4" s="40"/>
      <c r="O4" s="40"/>
      <c r="P4" s="40"/>
    </row>
    <row r="5" spans="1:16">
      <c r="A5" s="52" t="s">
        <v>28</v>
      </c>
      <c r="B5" s="52" t="s">
        <v>32</v>
      </c>
      <c r="C5" s="40"/>
      <c r="D5" s="40"/>
      <c r="E5" s="40"/>
      <c r="F5" s="40"/>
      <c r="G5" s="40"/>
      <c r="H5" s="40"/>
      <c r="I5" s="40"/>
      <c r="J5" s="40"/>
      <c r="K5" s="40"/>
      <c r="L5" s="40"/>
      <c r="M5" s="40"/>
      <c r="N5" s="40"/>
      <c r="O5" s="40"/>
      <c r="P5" s="40"/>
    </row>
    <row r="6" spans="1:16">
      <c r="A6" s="52" t="s">
        <v>27</v>
      </c>
      <c r="B6" s="52" t="s">
        <v>42</v>
      </c>
      <c r="C6" s="40"/>
      <c r="D6" s="40"/>
      <c r="E6" s="40"/>
      <c r="F6" s="40"/>
      <c r="G6" s="40"/>
      <c r="H6" s="40"/>
      <c r="I6" s="40"/>
      <c r="J6" s="40"/>
      <c r="K6" s="40"/>
      <c r="L6" s="40"/>
      <c r="M6" s="40"/>
      <c r="N6" s="40"/>
      <c r="O6" s="40"/>
      <c r="P6" s="40"/>
    </row>
    <row r="7" spans="1:16">
      <c r="A7" s="52" t="s">
        <v>41</v>
      </c>
      <c r="B7" s="52" t="s">
        <v>2</v>
      </c>
      <c r="C7" s="40"/>
      <c r="D7" s="40"/>
      <c r="E7" s="40"/>
      <c r="F7" s="40"/>
      <c r="G7" s="40"/>
      <c r="H7" s="40"/>
      <c r="I7" s="40"/>
      <c r="J7" s="40"/>
      <c r="K7" s="40"/>
      <c r="L7" s="40"/>
      <c r="M7" s="40"/>
      <c r="N7" s="40"/>
      <c r="O7" s="40"/>
      <c r="P7" s="40"/>
    </row>
    <row r="8" spans="1:16">
      <c r="A8" s="52" t="s">
        <v>26</v>
      </c>
      <c r="B8" s="52" t="s">
        <v>59</v>
      </c>
      <c r="C8" s="40"/>
      <c r="D8" s="40"/>
      <c r="E8" s="40"/>
      <c r="F8" s="40"/>
      <c r="G8" s="40"/>
      <c r="H8" s="40"/>
      <c r="I8" s="40"/>
      <c r="J8" s="40"/>
      <c r="K8" s="40"/>
      <c r="L8" s="40"/>
      <c r="M8" s="40"/>
      <c r="N8" s="40"/>
      <c r="O8" s="40"/>
      <c r="P8" s="40"/>
    </row>
    <row r="9" spans="1:16">
      <c r="A9" s="52" t="s">
        <v>25</v>
      </c>
      <c r="B9" s="52" t="s">
        <v>58</v>
      </c>
      <c r="C9" s="40"/>
      <c r="D9" s="40"/>
      <c r="E9" s="40"/>
      <c r="F9" s="40"/>
      <c r="G9" s="40"/>
      <c r="H9" s="40"/>
      <c r="I9" s="40"/>
      <c r="J9" s="40"/>
      <c r="K9" s="40"/>
      <c r="L9" s="40"/>
      <c r="M9" s="40"/>
      <c r="N9" s="40"/>
      <c r="O9" s="40"/>
      <c r="P9" s="40"/>
    </row>
    <row r="10" spans="1:16">
      <c r="A10" s="52" t="s">
        <v>24</v>
      </c>
      <c r="B10" s="52" t="s">
        <v>57</v>
      </c>
      <c r="C10" s="40"/>
      <c r="D10" s="40"/>
      <c r="E10" s="40"/>
      <c r="F10" s="40"/>
      <c r="G10" s="40"/>
      <c r="H10" s="40"/>
      <c r="I10" s="40"/>
      <c r="J10" s="40"/>
      <c r="K10" s="40"/>
      <c r="L10" s="40"/>
      <c r="M10" s="40"/>
      <c r="N10" s="40"/>
      <c r="O10" s="40"/>
      <c r="P10" s="40"/>
    </row>
    <row r="11" spans="1:16">
      <c r="A11" s="52" t="s">
        <v>23</v>
      </c>
      <c r="B11" s="52" t="s">
        <v>56</v>
      </c>
      <c r="C11" s="40"/>
      <c r="D11" s="40"/>
      <c r="E11" s="40"/>
      <c r="F11" s="40"/>
      <c r="G11" s="40"/>
      <c r="H11" s="40"/>
      <c r="I11" s="40"/>
      <c r="J11" s="40"/>
      <c r="K11" s="40"/>
      <c r="L11" s="40"/>
      <c r="M11" s="40"/>
      <c r="N11" s="40"/>
      <c r="O11" s="40"/>
      <c r="P11" s="40"/>
    </row>
    <row r="12" spans="1:16">
      <c r="A12" s="40"/>
      <c r="B12" s="52" t="s">
        <v>18</v>
      </c>
      <c r="C12" s="40"/>
      <c r="D12" s="40"/>
      <c r="E12" s="40"/>
      <c r="F12" s="40"/>
      <c r="G12" s="40"/>
      <c r="H12" s="40"/>
      <c r="I12" s="40"/>
      <c r="J12" s="40"/>
      <c r="K12" s="40"/>
      <c r="L12" s="40"/>
      <c r="M12" s="40"/>
      <c r="N12" s="40"/>
      <c r="O12" s="40"/>
      <c r="P12" s="40"/>
    </row>
    <row r="13" spans="1:16">
      <c r="A13" s="40"/>
      <c r="B13" s="52" t="s">
        <v>55</v>
      </c>
      <c r="C13" s="40"/>
      <c r="D13" s="40"/>
      <c r="E13" s="40"/>
      <c r="F13" s="40"/>
      <c r="G13" s="40"/>
      <c r="H13" s="40"/>
      <c r="I13" s="40"/>
      <c r="J13" s="40"/>
      <c r="K13" s="40"/>
      <c r="L13" s="40"/>
      <c r="M13" s="40"/>
      <c r="N13" s="40"/>
      <c r="O13" s="40"/>
      <c r="P13" s="40"/>
    </row>
    <row r="14" spans="1:16">
      <c r="A14" s="40"/>
      <c r="B14" s="52" t="s">
        <v>54</v>
      </c>
      <c r="C14" s="40"/>
      <c r="D14" s="40"/>
      <c r="E14" s="40"/>
      <c r="F14" s="40"/>
      <c r="G14" s="40"/>
      <c r="H14" s="40"/>
      <c r="I14" s="40"/>
      <c r="J14" s="40"/>
      <c r="K14" s="40"/>
      <c r="L14" s="40"/>
      <c r="M14" s="40"/>
      <c r="N14" s="40"/>
      <c r="O14" s="40"/>
      <c r="P14" s="40"/>
    </row>
    <row r="15" spans="1:16">
      <c r="A15" s="40"/>
      <c r="B15" s="52" t="s">
        <v>53</v>
      </c>
      <c r="C15" s="40"/>
      <c r="D15" s="40"/>
      <c r="E15" s="40"/>
      <c r="F15" s="40"/>
      <c r="G15" s="40"/>
      <c r="H15" s="40"/>
      <c r="I15" s="40"/>
      <c r="J15" s="40"/>
      <c r="K15" s="40"/>
      <c r="L15" s="40"/>
      <c r="M15" s="40"/>
      <c r="N15" s="40"/>
      <c r="O15" s="40"/>
      <c r="P15" s="40"/>
    </row>
    <row r="16" spans="1:16">
      <c r="A16" s="40"/>
      <c r="B16" s="40"/>
      <c r="C16" s="40"/>
      <c r="D16" s="40"/>
      <c r="E16" s="40"/>
      <c r="F16" s="40"/>
      <c r="G16" s="40"/>
      <c r="H16" s="40"/>
      <c r="I16" s="40"/>
      <c r="J16" s="40"/>
      <c r="K16" s="40"/>
      <c r="L16" s="40"/>
      <c r="M16" s="40"/>
      <c r="N16" s="40"/>
      <c r="O16" s="40"/>
      <c r="P16" s="40"/>
    </row>
    <row r="17" spans="1:16">
      <c r="A17" s="53" t="s">
        <v>21</v>
      </c>
      <c r="B17" s="53" t="s">
        <v>20</v>
      </c>
      <c r="C17" s="40"/>
      <c r="D17" s="40"/>
      <c r="E17" s="40"/>
      <c r="F17" s="352" t="s">
        <v>116</v>
      </c>
      <c r="G17" s="352"/>
      <c r="H17" s="40"/>
      <c r="I17" s="40"/>
      <c r="J17" s="40"/>
      <c r="K17" s="40"/>
      <c r="L17" s="40"/>
      <c r="M17" s="40"/>
      <c r="N17" s="40"/>
      <c r="O17" s="40"/>
      <c r="P17" s="40"/>
    </row>
    <row r="18" spans="1:16">
      <c r="A18" s="54">
        <v>22282</v>
      </c>
      <c r="B18" s="55">
        <v>12.3809403163698</v>
      </c>
      <c r="C18" s="40"/>
      <c r="D18" s="40"/>
      <c r="E18" s="56">
        <f>D71</f>
        <v>2.1165870412444044E-2</v>
      </c>
      <c r="F18" s="27" t="s">
        <v>115</v>
      </c>
      <c r="H18" s="40"/>
      <c r="I18" s="40"/>
      <c r="J18" s="40"/>
      <c r="K18" s="40"/>
      <c r="L18" s="40"/>
      <c r="M18" s="40"/>
      <c r="N18" s="40"/>
      <c r="O18" s="40"/>
      <c r="P18" s="40"/>
    </row>
    <row r="19" spans="1:16">
      <c r="A19" s="54">
        <v>22647</v>
      </c>
      <c r="B19" s="55">
        <v>12.5527524448137</v>
      </c>
      <c r="C19" s="40"/>
      <c r="D19" s="40"/>
      <c r="E19" s="40"/>
      <c r="F19" s="40"/>
      <c r="G19" s="40"/>
      <c r="H19" s="40"/>
      <c r="I19" s="40"/>
      <c r="J19" s="40"/>
      <c r="K19" s="40"/>
      <c r="L19" s="40"/>
      <c r="M19" s="40"/>
      <c r="N19" s="40"/>
      <c r="O19" s="40"/>
      <c r="P19" s="40"/>
    </row>
    <row r="20" spans="1:16">
      <c r="A20" s="54">
        <v>23012</v>
      </c>
      <c r="B20" s="55">
        <v>12.798640104548401</v>
      </c>
      <c r="C20" s="40"/>
      <c r="D20" s="40"/>
      <c r="E20" s="40"/>
      <c r="F20" s="352" t="s">
        <v>106</v>
      </c>
      <c r="G20" s="352"/>
      <c r="H20" s="40"/>
      <c r="I20" s="40"/>
      <c r="J20" s="40"/>
      <c r="K20" s="40"/>
      <c r="L20" s="40"/>
      <c r="M20" s="40"/>
      <c r="N20" s="40"/>
      <c r="O20" s="40"/>
      <c r="P20" s="40"/>
    </row>
    <row r="21" spans="1:16">
      <c r="A21" s="54">
        <v>23377</v>
      </c>
      <c r="B21" s="55">
        <v>13.171266020397301</v>
      </c>
      <c r="C21" s="40"/>
      <c r="D21" s="40"/>
      <c r="E21" s="40"/>
      <c r="F21" s="27" t="s">
        <v>115</v>
      </c>
      <c r="G21" s="56">
        <v>0.02</v>
      </c>
      <c r="H21" s="40"/>
      <c r="I21" s="40"/>
      <c r="J21" s="40"/>
      <c r="K21" s="40"/>
      <c r="L21" s="40"/>
      <c r="M21" s="40"/>
      <c r="N21" s="40"/>
      <c r="O21" s="40"/>
      <c r="P21" s="40"/>
    </row>
    <row r="22" spans="1:16">
      <c r="A22" s="54">
        <v>23743</v>
      </c>
      <c r="B22" s="55">
        <v>13.648977595029001</v>
      </c>
      <c r="C22" s="40"/>
      <c r="D22" s="40"/>
      <c r="E22" s="40"/>
      <c r="F22" s="40"/>
      <c r="G22" s="40"/>
      <c r="H22" s="40"/>
      <c r="I22" s="40"/>
      <c r="J22" s="40"/>
      <c r="K22" s="40"/>
      <c r="L22" s="40"/>
      <c r="M22" s="40"/>
      <c r="N22" s="40"/>
      <c r="O22" s="40"/>
      <c r="P22" s="40"/>
    </row>
    <row r="23" spans="1:16">
      <c r="A23" s="54">
        <v>24108</v>
      </c>
      <c r="B23" s="55">
        <v>14.3215797350502</v>
      </c>
      <c r="C23" s="40"/>
      <c r="D23" s="40"/>
      <c r="E23" s="40"/>
      <c r="H23" s="40"/>
      <c r="I23" s="40"/>
      <c r="J23" s="40"/>
      <c r="K23" s="40"/>
      <c r="L23" s="40"/>
      <c r="M23" s="40"/>
      <c r="N23" s="40"/>
      <c r="O23" s="40"/>
      <c r="P23" s="40"/>
    </row>
    <row r="24" spans="1:16">
      <c r="A24" s="54">
        <v>24473</v>
      </c>
      <c r="B24" s="55">
        <v>14.963958936933301</v>
      </c>
      <c r="C24" s="40"/>
      <c r="D24" s="40"/>
      <c r="E24" s="40"/>
      <c r="H24" s="40"/>
      <c r="I24" s="40"/>
      <c r="J24" s="40"/>
      <c r="K24" s="40"/>
      <c r="L24" s="40"/>
      <c r="M24" s="40"/>
      <c r="N24" s="40"/>
      <c r="O24" s="40"/>
      <c r="P24" s="40"/>
    </row>
    <row r="25" spans="1:16">
      <c r="A25" s="54">
        <v>24838</v>
      </c>
      <c r="B25" s="55">
        <v>15.583577950958601</v>
      </c>
      <c r="C25" s="40"/>
      <c r="D25" s="40"/>
      <c r="E25" s="40"/>
      <c r="F25" s="40"/>
      <c r="G25" s="40"/>
      <c r="H25" s="40"/>
      <c r="I25" s="40"/>
      <c r="J25" s="40"/>
      <c r="K25" s="40"/>
      <c r="L25" s="40"/>
      <c r="M25" s="40"/>
      <c r="N25" s="40"/>
      <c r="O25" s="40"/>
      <c r="P25" s="40"/>
    </row>
    <row r="26" spans="1:16">
      <c r="A26" s="54">
        <v>25204</v>
      </c>
      <c r="B26" s="55">
        <v>16.3368071607586</v>
      </c>
      <c r="C26" s="40"/>
      <c r="D26" s="40"/>
      <c r="E26" s="40"/>
      <c r="F26" s="40"/>
      <c r="G26" s="40"/>
      <c r="H26" s="40"/>
      <c r="I26" s="40"/>
      <c r="J26" s="40"/>
      <c r="K26" s="40"/>
      <c r="L26" s="40"/>
      <c r="M26" s="40"/>
      <c r="N26" s="40"/>
      <c r="O26" s="40"/>
      <c r="P26" s="40"/>
    </row>
    <row r="27" spans="1:16">
      <c r="A27" s="54">
        <v>25569</v>
      </c>
      <c r="B27" s="55">
        <v>17.059743783688699</v>
      </c>
      <c r="C27" s="40"/>
      <c r="D27" s="40"/>
      <c r="E27" s="40"/>
      <c r="F27" s="40"/>
      <c r="G27" s="40"/>
      <c r="H27" s="40"/>
      <c r="I27" s="40"/>
      <c r="J27" s="40"/>
      <c r="K27" s="40"/>
      <c r="L27" s="40"/>
      <c r="M27" s="40"/>
      <c r="N27" s="40"/>
      <c r="O27" s="40"/>
      <c r="P27" s="40"/>
    </row>
    <row r="28" spans="1:16">
      <c r="A28" s="54">
        <v>25934</v>
      </c>
      <c r="B28" s="55">
        <v>17.879893647016999</v>
      </c>
      <c r="C28" s="40"/>
      <c r="D28" s="40"/>
      <c r="E28" s="40"/>
      <c r="F28" s="40"/>
      <c r="G28" s="40"/>
      <c r="H28" s="40"/>
      <c r="I28" s="40"/>
      <c r="J28" s="40"/>
      <c r="K28" s="40"/>
      <c r="L28" s="40"/>
      <c r="M28" s="40"/>
      <c r="N28" s="40"/>
      <c r="O28" s="40"/>
      <c r="P28" s="40"/>
    </row>
    <row r="29" spans="1:16">
      <c r="A29" s="54">
        <v>26299</v>
      </c>
      <c r="B29" s="55">
        <v>18.9345778691433</v>
      </c>
      <c r="C29" s="40"/>
      <c r="D29" s="40"/>
      <c r="E29" s="40"/>
      <c r="F29" s="40"/>
      <c r="G29" s="40"/>
      <c r="H29" s="40"/>
      <c r="I29" s="40"/>
      <c r="J29" s="40"/>
      <c r="K29" s="40"/>
      <c r="L29" s="40"/>
      <c r="M29" s="40"/>
      <c r="N29" s="40"/>
      <c r="O29" s="40"/>
      <c r="P29" s="40"/>
    </row>
    <row r="30" spans="1:16">
      <c r="A30" s="54">
        <v>26665</v>
      </c>
      <c r="B30" s="55">
        <v>20.765673771835601</v>
      </c>
      <c r="C30" s="40"/>
      <c r="D30" s="40"/>
      <c r="E30" s="40"/>
      <c r="F30" s="40"/>
      <c r="G30" s="40"/>
      <c r="H30" s="40"/>
      <c r="I30" s="40"/>
      <c r="J30" s="40"/>
      <c r="K30" s="40"/>
      <c r="L30" s="40"/>
      <c r="M30" s="40"/>
      <c r="N30" s="40"/>
      <c r="O30" s="40"/>
      <c r="P30" s="40"/>
    </row>
    <row r="31" spans="1:16">
      <c r="A31" s="54">
        <v>27030</v>
      </c>
      <c r="B31" s="55">
        <v>23.928685659385</v>
      </c>
      <c r="C31" s="40"/>
      <c r="D31" s="40"/>
      <c r="E31" s="40"/>
      <c r="F31" s="40"/>
      <c r="G31" s="40"/>
      <c r="H31" s="40"/>
      <c r="I31" s="40"/>
      <c r="J31" s="40"/>
      <c r="K31" s="40"/>
      <c r="L31" s="40"/>
      <c r="M31" s="40"/>
      <c r="N31" s="40"/>
      <c r="O31" s="40"/>
      <c r="P31" s="40"/>
    </row>
    <row r="32" spans="1:16">
      <c r="A32" s="54">
        <v>27395</v>
      </c>
      <c r="B32" s="55">
        <v>26.482882406313099</v>
      </c>
      <c r="C32" s="40"/>
      <c r="D32" s="40"/>
      <c r="E32" s="40"/>
      <c r="F32" s="40"/>
      <c r="G32" s="40"/>
      <c r="H32" s="40"/>
      <c r="I32" s="40"/>
      <c r="J32" s="40"/>
      <c r="K32" s="40"/>
      <c r="L32" s="40"/>
      <c r="M32" s="40"/>
      <c r="N32" s="40"/>
      <c r="O32" s="40"/>
      <c r="P32" s="40"/>
    </row>
    <row r="33" spans="1:16">
      <c r="A33" s="54">
        <v>27760</v>
      </c>
      <c r="B33" s="55">
        <v>29.0021843338195</v>
      </c>
      <c r="C33" s="40"/>
      <c r="D33" s="40"/>
      <c r="E33" s="40"/>
      <c r="F33" s="40"/>
      <c r="G33" s="40"/>
      <c r="H33" s="40"/>
      <c r="I33" s="40"/>
      <c r="J33" s="40"/>
      <c r="K33" s="40"/>
      <c r="L33" s="40"/>
      <c r="M33" s="40"/>
      <c r="N33" s="40"/>
      <c r="O33" s="40"/>
      <c r="P33" s="40"/>
    </row>
    <row r="34" spans="1:16">
      <c r="A34" s="54">
        <v>28126</v>
      </c>
      <c r="B34" s="55">
        <v>30.974664648672299</v>
      </c>
      <c r="C34" s="40"/>
      <c r="D34" s="40"/>
      <c r="E34" s="40"/>
      <c r="F34" s="40"/>
      <c r="G34" s="40"/>
      <c r="H34" s="40"/>
      <c r="I34" s="40"/>
      <c r="J34" s="40"/>
      <c r="K34" s="40"/>
      <c r="L34" s="40"/>
      <c r="M34" s="40"/>
      <c r="N34" s="40"/>
      <c r="O34" s="40"/>
      <c r="P34" s="40"/>
    </row>
    <row r="35" spans="1:16">
      <c r="A35" s="54">
        <v>28491</v>
      </c>
      <c r="B35" s="55">
        <v>33.017792224904397</v>
      </c>
      <c r="C35" s="40"/>
      <c r="D35" s="40"/>
      <c r="E35" s="40"/>
      <c r="F35" s="40"/>
      <c r="G35" s="40"/>
      <c r="H35" s="40"/>
      <c r="I35" s="40"/>
      <c r="J35" s="40"/>
      <c r="K35" s="40"/>
      <c r="L35" s="40"/>
      <c r="M35" s="40"/>
      <c r="N35" s="40"/>
      <c r="O35" s="40"/>
      <c r="P35" s="40"/>
    </row>
    <row r="36" spans="1:16">
      <c r="A36" s="54">
        <v>28856</v>
      </c>
      <c r="B36" s="55">
        <v>36.3121974317013</v>
      </c>
      <c r="C36" s="40"/>
      <c r="D36" s="40"/>
      <c r="E36" s="40"/>
      <c r="F36" s="40"/>
      <c r="G36" s="40"/>
      <c r="H36" s="40"/>
      <c r="I36" s="40"/>
      <c r="J36" s="40"/>
      <c r="K36" s="40"/>
      <c r="L36" s="40"/>
      <c r="M36" s="40"/>
      <c r="N36" s="40"/>
      <c r="O36" s="40"/>
      <c r="P36" s="40"/>
    </row>
    <row r="37" spans="1:16">
      <c r="A37" s="54">
        <v>29221</v>
      </c>
      <c r="B37" s="55">
        <v>39.976923708578397</v>
      </c>
      <c r="C37" s="40"/>
      <c r="D37" s="40"/>
      <c r="E37" s="40"/>
      <c r="F37" s="40"/>
      <c r="G37" s="40"/>
      <c r="H37" s="40"/>
      <c r="I37" s="40"/>
      <c r="J37" s="40"/>
      <c r="K37" s="40"/>
      <c r="L37" s="40"/>
      <c r="M37" s="40"/>
      <c r="N37" s="40"/>
      <c r="O37" s="40"/>
      <c r="P37" s="40"/>
    </row>
    <row r="38" spans="1:16">
      <c r="A38" s="54">
        <v>29587</v>
      </c>
      <c r="B38" s="55">
        <v>44.290632207729203</v>
      </c>
      <c r="C38" s="40"/>
      <c r="D38" s="40"/>
      <c r="E38" s="40"/>
      <c r="F38" s="40"/>
      <c r="G38" s="40"/>
      <c r="H38" s="40"/>
      <c r="I38" s="40"/>
      <c r="J38" s="40"/>
      <c r="K38" s="40"/>
      <c r="L38" s="40"/>
      <c r="M38" s="40"/>
      <c r="N38" s="40"/>
      <c r="O38" s="40"/>
      <c r="P38" s="40"/>
    </row>
    <row r="39" spans="1:16">
      <c r="A39" s="54">
        <v>29952</v>
      </c>
      <c r="B39" s="55">
        <v>48.188975803176099</v>
      </c>
      <c r="C39" s="40"/>
      <c r="D39" s="40"/>
      <c r="E39" s="40"/>
      <c r="F39" s="40"/>
      <c r="G39" s="40"/>
      <c r="H39" s="40"/>
      <c r="I39" s="40"/>
      <c r="J39" s="40"/>
      <c r="K39" s="40"/>
      <c r="L39" s="40"/>
      <c r="M39" s="40"/>
      <c r="N39" s="40"/>
      <c r="O39" s="40"/>
      <c r="P39" s="40"/>
    </row>
    <row r="40" spans="1:16">
      <c r="A40" s="54">
        <v>30317</v>
      </c>
      <c r="B40" s="55">
        <v>50.934050952136197</v>
      </c>
      <c r="C40" s="40"/>
      <c r="D40" s="40"/>
      <c r="E40" s="40"/>
      <c r="F40" s="40"/>
      <c r="G40" s="40"/>
      <c r="H40" s="40"/>
      <c r="I40" s="40"/>
      <c r="J40" s="40"/>
      <c r="K40" s="40"/>
      <c r="L40" s="40"/>
      <c r="M40" s="40"/>
      <c r="N40" s="40"/>
      <c r="O40" s="40"/>
      <c r="P40" s="40"/>
    </row>
    <row r="41" spans="1:16">
      <c r="A41" s="54">
        <v>30682</v>
      </c>
      <c r="B41" s="55">
        <v>52.7286765665133</v>
      </c>
      <c r="C41" s="40"/>
      <c r="D41" s="40"/>
      <c r="E41" s="40"/>
      <c r="F41" s="40"/>
      <c r="G41" s="40"/>
      <c r="H41" s="40"/>
      <c r="I41" s="40"/>
      <c r="J41" s="40"/>
      <c r="K41" s="40"/>
      <c r="L41" s="40"/>
      <c r="M41" s="40"/>
      <c r="N41" s="40"/>
      <c r="O41" s="40"/>
      <c r="P41" s="40"/>
    </row>
    <row r="42" spans="1:16">
      <c r="A42" s="54">
        <v>31048</v>
      </c>
      <c r="B42" s="55">
        <v>54.470361564694201</v>
      </c>
      <c r="C42" s="40"/>
      <c r="D42" s="40"/>
      <c r="E42" s="40"/>
      <c r="F42" s="40"/>
      <c r="G42" s="40"/>
      <c r="H42" s="40"/>
      <c r="I42" s="40"/>
      <c r="J42" s="40"/>
      <c r="K42" s="40"/>
      <c r="L42" s="40"/>
      <c r="M42" s="40"/>
      <c r="N42" s="40"/>
      <c r="O42" s="40"/>
      <c r="P42" s="40"/>
    </row>
    <row r="43" spans="1:16">
      <c r="A43" s="54">
        <v>31413</v>
      </c>
      <c r="B43" s="55">
        <v>56.138658861413198</v>
      </c>
      <c r="C43" s="40"/>
      <c r="D43" s="40"/>
      <c r="E43" s="40"/>
      <c r="F43" s="40"/>
      <c r="G43" s="40"/>
      <c r="H43" s="40"/>
      <c r="I43" s="40"/>
      <c r="J43" s="40"/>
      <c r="K43" s="40"/>
      <c r="L43" s="40"/>
      <c r="M43" s="40"/>
      <c r="N43" s="40"/>
      <c r="O43" s="40"/>
      <c r="P43" s="40"/>
    </row>
    <row r="44" spans="1:16">
      <c r="A44" s="54">
        <v>31778</v>
      </c>
      <c r="B44" s="55">
        <v>58.794828682408998</v>
      </c>
      <c r="C44" s="40"/>
      <c r="D44" s="40"/>
      <c r="E44" s="40"/>
      <c r="F44" s="40"/>
      <c r="G44" s="40"/>
      <c r="H44" s="40"/>
      <c r="I44" s="40"/>
      <c r="J44" s="40"/>
      <c r="K44" s="40"/>
      <c r="L44" s="40"/>
      <c r="M44" s="40"/>
      <c r="N44" s="40"/>
      <c r="O44" s="40"/>
      <c r="P44" s="40"/>
    </row>
    <row r="45" spans="1:16">
      <c r="A45" s="54">
        <v>32143</v>
      </c>
      <c r="B45" s="55">
        <v>61.458989940411797</v>
      </c>
      <c r="C45" s="40"/>
      <c r="D45" s="40"/>
      <c r="E45" s="40"/>
      <c r="F45" s="40"/>
      <c r="G45" s="40"/>
      <c r="H45" s="40"/>
      <c r="I45" s="40"/>
      <c r="J45" s="40"/>
      <c r="K45" s="40"/>
      <c r="L45" s="40"/>
      <c r="M45" s="40"/>
      <c r="N45" s="40"/>
      <c r="O45" s="40"/>
      <c r="P45" s="40"/>
    </row>
    <row r="46" spans="1:16">
      <c r="A46" s="54">
        <v>32509</v>
      </c>
      <c r="B46" s="55">
        <v>64.334648963712795</v>
      </c>
      <c r="C46" s="40"/>
      <c r="D46" s="40"/>
      <c r="E46" s="40"/>
      <c r="F46" s="40"/>
      <c r="G46" s="40"/>
      <c r="H46" s="40"/>
      <c r="I46" s="40"/>
      <c r="J46" s="40"/>
      <c r="K46" s="40"/>
      <c r="L46" s="40"/>
      <c r="M46" s="40"/>
      <c r="N46" s="40"/>
      <c r="O46" s="40"/>
      <c r="P46" s="40"/>
    </row>
    <row r="47" spans="1:16">
      <c r="A47" s="54">
        <v>32874</v>
      </c>
      <c r="B47" s="55">
        <v>66.513351338987405</v>
      </c>
      <c r="C47" s="40"/>
      <c r="D47" s="40"/>
      <c r="E47" s="40"/>
      <c r="F47" s="40"/>
      <c r="G47" s="40"/>
      <c r="H47" s="40"/>
      <c r="I47" s="40"/>
      <c r="J47" s="40"/>
      <c r="K47" s="40"/>
      <c r="L47" s="40"/>
      <c r="M47" s="40"/>
      <c r="N47" s="40"/>
      <c r="O47" s="40"/>
      <c r="P47" s="40"/>
    </row>
    <row r="48" spans="1:16">
      <c r="A48" s="54">
        <v>33239</v>
      </c>
      <c r="B48" s="55">
        <v>68.550059634038206</v>
      </c>
      <c r="C48" s="40"/>
      <c r="D48" s="40"/>
      <c r="E48" s="40"/>
      <c r="F48" s="40"/>
      <c r="G48" s="40"/>
      <c r="H48" s="40"/>
      <c r="I48" s="40"/>
      <c r="J48" s="40"/>
      <c r="K48" s="40"/>
      <c r="L48" s="40"/>
      <c r="M48" s="40"/>
      <c r="N48" s="40"/>
      <c r="O48" s="40"/>
      <c r="P48" s="40"/>
    </row>
    <row r="49" spans="1:16">
      <c r="A49" s="54">
        <v>33604</v>
      </c>
      <c r="B49" s="55">
        <v>69.571385711348697</v>
      </c>
      <c r="C49" s="40"/>
      <c r="D49" s="40"/>
      <c r="E49" s="40"/>
      <c r="F49" s="40"/>
      <c r="G49" s="40"/>
      <c r="H49" s="40"/>
      <c r="I49" s="40"/>
      <c r="J49" s="40"/>
      <c r="K49" s="40"/>
      <c r="L49" s="40"/>
      <c r="M49" s="40"/>
      <c r="N49" s="40"/>
      <c r="O49" s="40"/>
      <c r="P49" s="40"/>
    </row>
    <row r="50" spans="1:16">
      <c r="A50" s="54">
        <v>33970</v>
      </c>
      <c r="B50" s="55">
        <v>70.491265293404098</v>
      </c>
      <c r="C50" s="40"/>
      <c r="D50" s="40"/>
      <c r="E50" s="40"/>
      <c r="F50" s="40"/>
      <c r="G50" s="40"/>
      <c r="H50" s="40"/>
      <c r="I50" s="40"/>
      <c r="J50" s="40"/>
      <c r="K50" s="40"/>
      <c r="L50" s="40"/>
      <c r="M50" s="40"/>
      <c r="N50" s="40"/>
      <c r="O50" s="40"/>
      <c r="P50" s="40"/>
    </row>
    <row r="51" spans="1:16">
      <c r="A51" s="54">
        <v>34335</v>
      </c>
      <c r="B51" s="55">
        <v>71.507638121410693</v>
      </c>
      <c r="C51" s="40"/>
      <c r="D51" s="40"/>
      <c r="E51" s="40"/>
      <c r="F51" s="40"/>
      <c r="G51" s="40"/>
      <c r="H51" s="40"/>
      <c r="I51" s="40"/>
      <c r="J51" s="40"/>
      <c r="K51" s="40"/>
      <c r="L51" s="40"/>
      <c r="M51" s="40"/>
      <c r="N51" s="40"/>
      <c r="O51" s="40"/>
      <c r="P51" s="40"/>
    </row>
    <row r="52" spans="1:16">
      <c r="A52" s="54">
        <v>34700</v>
      </c>
      <c r="B52" s="55">
        <v>73.112973503754503</v>
      </c>
      <c r="C52" s="40"/>
      <c r="D52" s="40"/>
      <c r="E52" s="40"/>
      <c r="F52" s="40"/>
      <c r="G52" s="40"/>
      <c r="H52" s="40"/>
      <c r="I52" s="40"/>
      <c r="J52" s="40"/>
      <c r="K52" s="40"/>
      <c r="L52" s="40"/>
      <c r="M52" s="40"/>
      <c r="N52" s="40"/>
      <c r="O52" s="40"/>
      <c r="P52" s="40"/>
    </row>
    <row r="53" spans="1:16">
      <c r="A53" s="54">
        <v>35065</v>
      </c>
      <c r="B53" s="55">
        <v>74.393766820661696</v>
      </c>
      <c r="C53" s="56">
        <f>LN(B53)-LN(B52)</f>
        <v>1.7366331916920608E-2</v>
      </c>
      <c r="D53" s="40"/>
      <c r="E53" s="40"/>
      <c r="F53" s="40"/>
      <c r="G53" s="40"/>
      <c r="H53" s="40"/>
      <c r="I53" s="40"/>
      <c r="J53" s="40"/>
      <c r="K53" s="40"/>
      <c r="L53" s="40"/>
      <c r="M53" s="40"/>
      <c r="N53" s="40"/>
      <c r="O53" s="40"/>
      <c r="P53" s="40"/>
    </row>
    <row r="54" spans="1:16">
      <c r="A54" s="54">
        <v>35431</v>
      </c>
      <c r="B54" s="55">
        <v>75.245707859394102</v>
      </c>
      <c r="C54" s="56">
        <f t="shared" ref="C54:C71" si="0">LN(B54)-LN(B53)</f>
        <v>1.1386704551681781E-2</v>
      </c>
      <c r="D54" s="40"/>
      <c r="E54" s="40"/>
      <c r="F54" s="40"/>
      <c r="G54" s="40"/>
      <c r="H54" s="40"/>
      <c r="I54" s="40"/>
      <c r="J54" s="40"/>
      <c r="K54" s="40"/>
      <c r="L54" s="40"/>
      <c r="M54" s="40"/>
      <c r="N54" s="40"/>
      <c r="O54" s="40"/>
      <c r="P54" s="40"/>
    </row>
    <row r="55" spans="1:16">
      <c r="A55" s="54">
        <v>35796</v>
      </c>
      <c r="B55" s="55">
        <v>75.092063431515996</v>
      </c>
      <c r="C55" s="56">
        <f t="shared" si="0"/>
        <v>-2.0439904097466766E-3</v>
      </c>
      <c r="D55" s="40"/>
      <c r="E55" s="40"/>
      <c r="F55" s="40"/>
      <c r="G55" s="40"/>
      <c r="H55" s="40"/>
      <c r="I55" s="40"/>
      <c r="J55" s="40"/>
      <c r="K55" s="40"/>
      <c r="L55" s="40"/>
      <c r="M55" s="40"/>
      <c r="N55" s="40"/>
      <c r="O55" s="40"/>
      <c r="P55" s="40"/>
    </row>
    <row r="56" spans="1:16">
      <c r="A56" s="54">
        <v>36161</v>
      </c>
      <c r="B56" s="55">
        <v>76.476875763861102</v>
      </c>
      <c r="C56" s="56">
        <f t="shared" si="0"/>
        <v>1.8273544361703031E-2</v>
      </c>
      <c r="D56" s="40"/>
      <c r="E56" s="40"/>
      <c r="F56" s="40"/>
      <c r="G56" s="40"/>
      <c r="H56" s="40"/>
      <c r="I56" s="40"/>
      <c r="J56" s="40"/>
      <c r="K56" s="40"/>
      <c r="L56" s="40"/>
      <c r="M56" s="40"/>
      <c r="N56" s="40"/>
      <c r="O56" s="40"/>
      <c r="P56" s="40"/>
    </row>
    <row r="57" spans="1:16">
      <c r="A57" s="54">
        <v>36526</v>
      </c>
      <c r="B57" s="55">
        <v>79.746327617714201</v>
      </c>
      <c r="C57" s="56">
        <f t="shared" si="0"/>
        <v>4.1862274383158926E-2</v>
      </c>
      <c r="D57" s="40"/>
      <c r="E57" s="40"/>
      <c r="F57" s="40"/>
      <c r="G57" s="40"/>
      <c r="H57" s="40"/>
      <c r="I57" s="40"/>
      <c r="J57" s="40"/>
      <c r="K57" s="40"/>
      <c r="L57" s="40"/>
      <c r="M57" s="40"/>
      <c r="N57" s="40"/>
      <c r="O57" s="40"/>
      <c r="P57" s="40"/>
    </row>
    <row r="58" spans="1:16">
      <c r="A58" s="54">
        <v>36892</v>
      </c>
      <c r="B58" s="55">
        <v>81.052460693339796</v>
      </c>
      <c r="C58" s="56">
        <f t="shared" si="0"/>
        <v>1.6245915986106141E-2</v>
      </c>
      <c r="D58" s="40"/>
      <c r="E58" s="40"/>
      <c r="F58" s="40"/>
      <c r="G58" s="40"/>
      <c r="H58" s="40"/>
      <c r="I58" s="40"/>
      <c r="J58" s="40"/>
      <c r="K58" s="40"/>
      <c r="L58" s="40"/>
      <c r="M58" s="40"/>
      <c r="N58" s="40"/>
      <c r="O58" s="40"/>
      <c r="P58" s="40"/>
    </row>
    <row r="59" spans="1:16">
      <c r="A59" s="54">
        <v>37257</v>
      </c>
      <c r="B59" s="55">
        <v>82.037057150803193</v>
      </c>
      <c r="C59" s="56">
        <f t="shared" si="0"/>
        <v>1.2074453743880831E-2</v>
      </c>
      <c r="D59" s="40"/>
      <c r="E59" s="40"/>
      <c r="F59" s="40"/>
      <c r="G59" s="40"/>
      <c r="H59" s="40"/>
      <c r="I59" s="40"/>
      <c r="J59" s="40"/>
      <c r="K59" s="40"/>
      <c r="L59" s="40"/>
      <c r="M59" s="40"/>
      <c r="N59" s="40"/>
      <c r="O59" s="40"/>
      <c r="P59" s="40"/>
    </row>
    <row r="60" spans="1:16">
      <c r="A60" s="54">
        <v>37622</v>
      </c>
      <c r="B60" s="55">
        <v>84.779737629225394</v>
      </c>
      <c r="C60" s="56">
        <f t="shared" si="0"/>
        <v>3.2885509540863112E-2</v>
      </c>
      <c r="D60" s="40"/>
      <c r="E60" s="40"/>
      <c r="F60" s="40"/>
      <c r="G60" s="40"/>
      <c r="H60" s="40"/>
      <c r="I60" s="40"/>
      <c r="J60" s="40"/>
      <c r="K60" s="40"/>
      <c r="L60" s="40"/>
      <c r="M60" s="40"/>
      <c r="N60" s="40"/>
      <c r="O60" s="40"/>
      <c r="P60" s="40"/>
    </row>
    <row r="61" spans="1:16">
      <c r="A61" s="54">
        <v>37987</v>
      </c>
      <c r="B61" s="55">
        <v>87.553283149350193</v>
      </c>
      <c r="C61" s="56">
        <f t="shared" si="0"/>
        <v>3.2190987112040936E-2</v>
      </c>
      <c r="D61" s="40"/>
      <c r="E61" s="40"/>
      <c r="F61" s="40"/>
      <c r="G61" s="40"/>
      <c r="H61" s="40"/>
      <c r="I61" s="40"/>
      <c r="J61" s="40"/>
      <c r="K61" s="40"/>
      <c r="L61" s="40"/>
      <c r="M61" s="40"/>
      <c r="N61" s="40"/>
      <c r="O61" s="40"/>
      <c r="P61" s="40"/>
    </row>
    <row r="62" spans="1:16">
      <c r="A62" s="54">
        <v>38353</v>
      </c>
      <c r="B62" s="55">
        <v>90.358612425189094</v>
      </c>
      <c r="C62" s="56">
        <f t="shared" si="0"/>
        <v>3.1538777101419946E-2</v>
      </c>
      <c r="D62" s="40"/>
      <c r="E62" s="40"/>
      <c r="F62" s="40"/>
      <c r="G62" s="40"/>
      <c r="H62" s="40"/>
      <c r="I62" s="40"/>
      <c r="J62" s="40"/>
      <c r="K62" s="40"/>
      <c r="L62" s="40"/>
      <c r="M62" s="40"/>
      <c r="N62" s="40"/>
      <c r="O62" s="40"/>
      <c r="P62" s="40"/>
    </row>
    <row r="63" spans="1:16">
      <c r="A63" s="54">
        <v>38718</v>
      </c>
      <c r="B63" s="55">
        <v>92.819026773990103</v>
      </c>
      <c r="C63" s="56">
        <f t="shared" si="0"/>
        <v>2.6865313260241663E-2</v>
      </c>
      <c r="D63" s="40"/>
      <c r="E63" s="40"/>
      <c r="F63" s="40"/>
      <c r="G63" s="40"/>
      <c r="H63" s="40"/>
      <c r="I63" s="40"/>
      <c r="J63" s="40"/>
      <c r="K63" s="40"/>
      <c r="L63" s="40"/>
      <c r="M63" s="40"/>
      <c r="N63" s="40"/>
      <c r="O63" s="40"/>
      <c r="P63" s="40"/>
    </row>
    <row r="64" spans="1:16">
      <c r="A64" s="54">
        <v>39083</v>
      </c>
      <c r="B64" s="55">
        <v>95.821834785348202</v>
      </c>
      <c r="C64" s="56">
        <f t="shared" si="0"/>
        <v>3.1838930853463232E-2</v>
      </c>
      <c r="D64" s="40"/>
      <c r="E64" s="40"/>
      <c r="F64" s="40"/>
      <c r="G64" s="40"/>
      <c r="H64" s="40"/>
      <c r="I64" s="40"/>
      <c r="J64" s="40"/>
      <c r="K64" s="40"/>
      <c r="L64" s="40"/>
      <c r="M64" s="40"/>
      <c r="N64" s="40"/>
      <c r="O64" s="40"/>
      <c r="P64" s="40"/>
    </row>
    <row r="65" spans="1:16">
      <c r="A65" s="54">
        <v>39448</v>
      </c>
      <c r="B65" s="55">
        <v>99.550688301948995</v>
      </c>
      <c r="C65" s="56">
        <f t="shared" si="0"/>
        <v>3.8176365097394971E-2</v>
      </c>
      <c r="D65" s="40"/>
      <c r="E65" s="40"/>
      <c r="F65" s="40"/>
      <c r="G65" s="40"/>
      <c r="H65" s="40"/>
      <c r="I65" s="40"/>
      <c r="J65" s="40"/>
      <c r="K65" s="40"/>
      <c r="L65" s="40"/>
      <c r="M65" s="40"/>
      <c r="N65" s="40"/>
      <c r="O65" s="40"/>
      <c r="P65" s="40"/>
    </row>
    <row r="66" spans="1:16">
      <c r="A66" s="54">
        <v>39814</v>
      </c>
      <c r="B66" s="55">
        <v>97.416780048026197</v>
      </c>
      <c r="C66" s="56">
        <f t="shared" si="0"/>
        <v>-2.1668469055493134E-2</v>
      </c>
      <c r="D66" s="40"/>
      <c r="E66" s="40"/>
      <c r="F66" s="40"/>
      <c r="G66" s="40"/>
      <c r="H66" s="40"/>
      <c r="I66" s="40"/>
      <c r="J66" s="40"/>
      <c r="K66" s="40"/>
      <c r="L66" s="40"/>
      <c r="M66" s="40"/>
      <c r="N66" s="40"/>
      <c r="O66" s="40"/>
      <c r="P66" s="40"/>
    </row>
    <row r="67" spans="1:16">
      <c r="A67" s="54">
        <v>40179</v>
      </c>
      <c r="B67" s="55">
        <v>99.996775298285598</v>
      </c>
      <c r="C67" s="56">
        <f t="shared" si="0"/>
        <v>2.613946288710256E-2</v>
      </c>
      <c r="D67" s="40"/>
      <c r="E67" s="40"/>
      <c r="F67" s="40"/>
      <c r="G67" s="40"/>
      <c r="H67" s="40"/>
      <c r="I67" s="40"/>
      <c r="J67" s="40"/>
      <c r="K67" s="40"/>
      <c r="L67" s="40"/>
      <c r="M67" s="40"/>
      <c r="N67" s="40"/>
      <c r="O67" s="40"/>
      <c r="P67" s="40"/>
    </row>
    <row r="68" spans="1:16">
      <c r="A68" s="54">
        <v>40544</v>
      </c>
      <c r="B68" s="55">
        <v>103.38453095428081</v>
      </c>
      <c r="C68" s="56">
        <f t="shared" si="0"/>
        <v>3.3317408507761215E-2</v>
      </c>
      <c r="D68" s="40"/>
      <c r="E68" s="40"/>
      <c r="F68" s="40"/>
      <c r="G68" s="40"/>
      <c r="H68" s="40"/>
      <c r="I68" s="40"/>
      <c r="J68" s="40"/>
      <c r="K68" s="40"/>
      <c r="L68" s="40"/>
      <c r="M68" s="40"/>
      <c r="N68" s="40"/>
      <c r="O68" s="40"/>
      <c r="P68" s="40"/>
    </row>
    <row r="69" spans="1:16">
      <c r="A69" s="54">
        <v>40909</v>
      </c>
      <c r="B69" s="55">
        <v>104.9467473042005</v>
      </c>
      <c r="C69" s="56">
        <f t="shared" si="0"/>
        <v>1.4997706013875955E-2</v>
      </c>
      <c r="D69" s="40"/>
      <c r="E69" s="40"/>
      <c r="F69" s="40"/>
      <c r="G69" s="40"/>
      <c r="H69" s="40"/>
      <c r="I69" s="40"/>
      <c r="J69" s="40"/>
      <c r="K69" s="40"/>
      <c r="L69" s="40"/>
      <c r="M69" s="40"/>
      <c r="N69" s="40"/>
      <c r="O69" s="40"/>
      <c r="P69" s="40"/>
    </row>
    <row r="70" spans="1:16">
      <c r="A70" s="54">
        <v>41275</v>
      </c>
      <c r="B70" s="55">
        <v>106.3977602802883</v>
      </c>
      <c r="C70" s="56">
        <f t="shared" si="0"/>
        <v>1.3731473716060982E-2</v>
      </c>
      <c r="D70" s="40"/>
      <c r="E70" s="40"/>
      <c r="F70" s="40"/>
      <c r="G70" s="40"/>
      <c r="H70" s="40"/>
      <c r="I70" s="40"/>
      <c r="J70" s="40"/>
      <c r="K70" s="40"/>
      <c r="L70" s="40"/>
      <c r="M70" s="40"/>
      <c r="N70" s="40"/>
      <c r="O70" s="40"/>
      <c r="P70" s="40"/>
    </row>
    <row r="71" spans="1:16">
      <c r="A71" s="54">
        <v>41640</v>
      </c>
      <c r="B71" s="55">
        <v>108.291625876731</v>
      </c>
      <c r="C71" s="56">
        <f t="shared" si="0"/>
        <v>1.7643300937419504E-2</v>
      </c>
      <c r="D71" s="57">
        <f>AVERAGE(C67:C71)</f>
        <v>2.1165870412444044E-2</v>
      </c>
      <c r="E71" s="40"/>
      <c r="F71" s="40"/>
      <c r="G71" s="40"/>
      <c r="H71" s="40"/>
      <c r="I71" s="40"/>
      <c r="J71" s="40"/>
      <c r="K71" s="40"/>
      <c r="L71" s="40"/>
      <c r="M71" s="40"/>
      <c r="N71" s="40"/>
      <c r="O71" s="40"/>
      <c r="P71" s="40"/>
    </row>
    <row r="72" spans="1:16">
      <c r="A72" s="40"/>
      <c r="B72" s="40"/>
      <c r="C72" s="40"/>
      <c r="D72" s="40"/>
      <c r="E72" s="40"/>
      <c r="F72" s="40"/>
      <c r="G72" s="40"/>
      <c r="H72" s="40"/>
      <c r="I72" s="40"/>
      <c r="J72" s="40"/>
      <c r="K72" s="40"/>
      <c r="L72" s="40"/>
      <c r="M72" s="40"/>
      <c r="N72" s="40"/>
      <c r="O72" s="40"/>
      <c r="P72" s="40"/>
    </row>
    <row r="73" spans="1:16">
      <c r="A73" s="40"/>
      <c r="B73" s="40"/>
      <c r="C73" s="40"/>
      <c r="D73" s="40"/>
      <c r="E73" s="40"/>
      <c r="F73" s="40"/>
      <c r="G73" s="40"/>
      <c r="H73" s="40"/>
      <c r="I73" s="40"/>
      <c r="J73" s="40"/>
      <c r="K73" s="40"/>
      <c r="L73" s="40"/>
      <c r="M73" s="40"/>
      <c r="N73" s="40"/>
      <c r="O73" s="40"/>
      <c r="P73" s="40"/>
    </row>
  </sheetData>
  <mergeCells count="2">
    <mergeCell ref="F20:G20"/>
    <mergeCell ref="F17:G17"/>
  </mergeCell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IU78"/>
  <sheetViews>
    <sheetView topLeftCell="C1" workbookViewId="0">
      <pane xSplit="3" ySplit="1" topLeftCell="BY8" activePane="bottomRight" state="frozen"/>
      <selection activeCell="C1" sqref="C1"/>
      <selection pane="topRight" activeCell="F1" sqref="F1"/>
      <selection pane="bottomLeft" activeCell="C2" sqref="C2"/>
      <selection pane="bottomRight" activeCell="BZ22" sqref="BZ22"/>
    </sheetView>
  </sheetViews>
  <sheetFormatPr defaultRowHeight="12.75"/>
  <cols>
    <col min="1" max="1" width="10.33203125" bestFit="1" customWidth="1"/>
    <col min="2" max="2" width="13.5" bestFit="1" customWidth="1"/>
    <col min="3" max="3" width="9.83203125" bestFit="1" customWidth="1"/>
    <col min="4" max="4" width="18.1640625" bestFit="1" customWidth="1"/>
    <col min="5" max="5" width="45.1640625" bestFit="1" customWidth="1"/>
    <col min="6" max="14" width="12.83203125" bestFit="1" customWidth="1"/>
    <col min="15" max="17" width="14" bestFit="1" customWidth="1"/>
    <col min="18" max="26" width="12.83203125" bestFit="1" customWidth="1"/>
    <col min="27" max="29" width="14" bestFit="1" customWidth="1"/>
    <col min="30" max="38" width="12.83203125" bestFit="1" customWidth="1"/>
    <col min="39" max="41" width="14" bestFit="1" customWidth="1"/>
    <col min="42" max="50" width="12.83203125" bestFit="1" customWidth="1"/>
    <col min="51" max="53" width="14" bestFit="1" customWidth="1"/>
    <col min="54" max="62" width="12.83203125" bestFit="1" customWidth="1"/>
    <col min="63" max="65" width="14" bestFit="1" customWidth="1"/>
    <col min="66" max="74" width="12.83203125" bestFit="1" customWidth="1"/>
    <col min="75" max="77" width="14" bestFit="1" customWidth="1"/>
    <col min="78" max="86" width="12.83203125" bestFit="1" customWidth="1"/>
    <col min="87" max="89" width="14" bestFit="1" customWidth="1"/>
    <col min="90" max="98" width="12.83203125" bestFit="1" customWidth="1"/>
    <col min="99" max="101" width="14" bestFit="1" customWidth="1"/>
    <col min="102" max="110" width="12.83203125" bestFit="1" customWidth="1"/>
    <col min="111" max="113" width="14" bestFit="1" customWidth="1"/>
    <col min="114" max="122" width="12.83203125" bestFit="1" customWidth="1"/>
    <col min="123" max="125" width="14" bestFit="1" customWidth="1"/>
    <col min="126" max="134" width="12.83203125" bestFit="1" customWidth="1"/>
    <col min="135" max="137" width="14" bestFit="1" customWidth="1"/>
    <col min="138" max="146" width="12.83203125" bestFit="1" customWidth="1"/>
    <col min="147" max="149" width="14" bestFit="1" customWidth="1"/>
    <col min="150" max="158" width="12.83203125" bestFit="1" customWidth="1"/>
    <col min="159" max="161" width="14" bestFit="1" customWidth="1"/>
    <col min="162" max="170" width="12.83203125" bestFit="1" customWidth="1"/>
    <col min="171" max="173" width="14" bestFit="1" customWidth="1"/>
    <col min="174" max="182" width="12.83203125" bestFit="1" customWidth="1"/>
    <col min="183" max="185" width="14" bestFit="1" customWidth="1"/>
    <col min="186" max="194" width="12.83203125" bestFit="1" customWidth="1"/>
    <col min="195" max="197" width="14" bestFit="1" customWidth="1"/>
    <col min="198" max="206" width="12.83203125" bestFit="1" customWidth="1"/>
    <col min="207" max="209" width="14" bestFit="1" customWidth="1"/>
    <col min="210" max="218" width="12.83203125" bestFit="1" customWidth="1"/>
    <col min="219" max="221" width="14" bestFit="1" customWidth="1"/>
    <col min="222" max="230" width="12.83203125" bestFit="1" customWidth="1"/>
    <col min="231" max="233" width="14" bestFit="1" customWidth="1"/>
    <col min="234" max="242" width="12.83203125" bestFit="1" customWidth="1"/>
    <col min="243" max="245" width="14" bestFit="1" customWidth="1"/>
    <col min="246" max="254" width="12.83203125" bestFit="1" customWidth="1"/>
    <col min="255" max="255" width="14" bestFit="1" customWidth="1"/>
  </cols>
  <sheetData>
    <row r="1" spans="1:255">
      <c r="A1" t="s">
        <v>468</v>
      </c>
      <c r="B1" t="s">
        <v>469</v>
      </c>
      <c r="C1" t="s">
        <v>470</v>
      </c>
      <c r="D1" t="s">
        <v>471</v>
      </c>
      <c r="E1" t="s">
        <v>6</v>
      </c>
      <c r="F1" t="s">
        <v>472</v>
      </c>
      <c r="G1" t="s">
        <v>473</v>
      </c>
      <c r="H1" t="s">
        <v>474</v>
      </c>
      <c r="I1" t="s">
        <v>475</v>
      </c>
      <c r="J1" t="s">
        <v>476</v>
      </c>
      <c r="K1" t="s">
        <v>477</v>
      </c>
      <c r="L1" t="s">
        <v>478</v>
      </c>
      <c r="M1" t="s">
        <v>479</v>
      </c>
      <c r="N1" t="s">
        <v>480</v>
      </c>
      <c r="O1" t="s">
        <v>481</v>
      </c>
      <c r="P1" t="s">
        <v>482</v>
      </c>
      <c r="Q1" t="s">
        <v>483</v>
      </c>
      <c r="R1" t="s">
        <v>484</v>
      </c>
      <c r="S1" t="s">
        <v>485</v>
      </c>
      <c r="T1" t="s">
        <v>486</v>
      </c>
      <c r="U1" t="s">
        <v>487</v>
      </c>
      <c r="V1" t="s">
        <v>488</v>
      </c>
      <c r="W1" t="s">
        <v>489</v>
      </c>
      <c r="X1" t="s">
        <v>490</v>
      </c>
      <c r="Y1" t="s">
        <v>491</v>
      </c>
      <c r="Z1" t="s">
        <v>492</v>
      </c>
      <c r="AA1" t="s">
        <v>493</v>
      </c>
      <c r="AB1" t="s">
        <v>494</v>
      </c>
      <c r="AC1" t="s">
        <v>495</v>
      </c>
      <c r="AD1" t="s">
        <v>496</v>
      </c>
      <c r="AE1" t="s">
        <v>497</v>
      </c>
      <c r="AF1" t="s">
        <v>498</v>
      </c>
      <c r="AG1" t="s">
        <v>499</v>
      </c>
      <c r="AH1" t="s">
        <v>500</v>
      </c>
      <c r="AI1" t="s">
        <v>501</v>
      </c>
      <c r="AJ1" t="s">
        <v>502</v>
      </c>
      <c r="AK1" t="s">
        <v>503</v>
      </c>
      <c r="AL1" t="s">
        <v>504</v>
      </c>
      <c r="AM1" t="s">
        <v>505</v>
      </c>
      <c r="AN1" t="s">
        <v>506</v>
      </c>
      <c r="AO1" t="s">
        <v>507</v>
      </c>
      <c r="AP1" t="s">
        <v>508</v>
      </c>
      <c r="AQ1" t="s">
        <v>509</v>
      </c>
      <c r="AR1" t="s">
        <v>510</v>
      </c>
      <c r="AS1" t="s">
        <v>511</v>
      </c>
      <c r="AT1" t="s">
        <v>512</v>
      </c>
      <c r="AU1" t="s">
        <v>513</v>
      </c>
      <c r="AV1" t="s">
        <v>514</v>
      </c>
      <c r="AW1" t="s">
        <v>515</v>
      </c>
      <c r="AX1" t="s">
        <v>516</v>
      </c>
      <c r="AY1" t="s">
        <v>517</v>
      </c>
      <c r="AZ1" t="s">
        <v>518</v>
      </c>
      <c r="BA1" t="s">
        <v>519</v>
      </c>
      <c r="BB1" t="s">
        <v>520</v>
      </c>
      <c r="BC1" t="s">
        <v>521</v>
      </c>
      <c r="BD1" t="s">
        <v>522</v>
      </c>
      <c r="BE1" t="s">
        <v>523</v>
      </c>
      <c r="BF1" t="s">
        <v>524</v>
      </c>
      <c r="BG1" t="s">
        <v>525</v>
      </c>
      <c r="BH1" t="s">
        <v>526</v>
      </c>
      <c r="BI1" t="s">
        <v>527</v>
      </c>
      <c r="BJ1" t="s">
        <v>528</v>
      </c>
      <c r="BK1" t="s">
        <v>529</v>
      </c>
      <c r="BL1" t="s">
        <v>530</v>
      </c>
      <c r="BM1" t="s">
        <v>531</v>
      </c>
      <c r="BN1" t="s">
        <v>532</v>
      </c>
      <c r="BO1" t="s">
        <v>533</v>
      </c>
      <c r="BP1" t="s">
        <v>534</v>
      </c>
      <c r="BQ1" t="s">
        <v>535</v>
      </c>
      <c r="BR1" t="s">
        <v>536</v>
      </c>
      <c r="BS1" t="s">
        <v>537</v>
      </c>
      <c r="BT1" t="s">
        <v>538</v>
      </c>
      <c r="BU1" t="s">
        <v>539</v>
      </c>
      <c r="BV1" t="s">
        <v>540</v>
      </c>
      <c r="BW1" t="s">
        <v>541</v>
      </c>
      <c r="BX1" t="s">
        <v>542</v>
      </c>
      <c r="BY1" t="s">
        <v>543</v>
      </c>
      <c r="BZ1" t="s">
        <v>544</v>
      </c>
      <c r="CA1" t="s">
        <v>545</v>
      </c>
      <c r="CB1" t="s">
        <v>546</v>
      </c>
      <c r="CC1" t="s">
        <v>547</v>
      </c>
      <c r="CD1" t="s">
        <v>548</v>
      </c>
      <c r="CE1" t="s">
        <v>549</v>
      </c>
      <c r="CF1" t="s">
        <v>550</v>
      </c>
      <c r="CG1" t="s">
        <v>551</v>
      </c>
      <c r="CH1" t="s">
        <v>552</v>
      </c>
      <c r="CI1" t="s">
        <v>553</v>
      </c>
      <c r="CJ1" t="s">
        <v>554</v>
      </c>
      <c r="CK1" t="s">
        <v>555</v>
      </c>
      <c r="CL1" t="s">
        <v>556</v>
      </c>
      <c r="CM1" t="s">
        <v>557</v>
      </c>
      <c r="CN1" t="s">
        <v>558</v>
      </c>
      <c r="CO1" t="s">
        <v>559</v>
      </c>
      <c r="CP1" t="s">
        <v>560</v>
      </c>
      <c r="CQ1" t="s">
        <v>561</v>
      </c>
      <c r="CR1" t="s">
        <v>562</v>
      </c>
      <c r="CS1" t="s">
        <v>563</v>
      </c>
      <c r="CT1" t="s">
        <v>564</v>
      </c>
      <c r="CU1" t="s">
        <v>565</v>
      </c>
      <c r="CV1" t="s">
        <v>566</v>
      </c>
      <c r="CW1" t="s">
        <v>567</v>
      </c>
      <c r="CX1" t="s">
        <v>568</v>
      </c>
      <c r="CY1" t="s">
        <v>569</v>
      </c>
      <c r="CZ1" t="s">
        <v>570</v>
      </c>
      <c r="DA1" t="s">
        <v>571</v>
      </c>
      <c r="DB1" t="s">
        <v>572</v>
      </c>
      <c r="DC1" t="s">
        <v>573</v>
      </c>
      <c r="DD1" t="s">
        <v>574</v>
      </c>
      <c r="DE1" t="s">
        <v>575</v>
      </c>
      <c r="DF1" t="s">
        <v>576</v>
      </c>
      <c r="DG1" t="s">
        <v>577</v>
      </c>
      <c r="DH1" t="s">
        <v>578</v>
      </c>
      <c r="DI1" t="s">
        <v>579</v>
      </c>
      <c r="DJ1" t="s">
        <v>580</v>
      </c>
      <c r="DK1" t="s">
        <v>581</v>
      </c>
      <c r="DL1" t="s">
        <v>582</v>
      </c>
      <c r="DM1" t="s">
        <v>583</v>
      </c>
      <c r="DN1" t="s">
        <v>584</v>
      </c>
      <c r="DO1" t="s">
        <v>585</v>
      </c>
      <c r="DP1" t="s">
        <v>586</v>
      </c>
      <c r="DQ1" t="s">
        <v>587</v>
      </c>
      <c r="DR1" t="s">
        <v>588</v>
      </c>
      <c r="DS1" t="s">
        <v>589</v>
      </c>
      <c r="DT1" t="s">
        <v>590</v>
      </c>
      <c r="DU1" t="s">
        <v>591</v>
      </c>
      <c r="DV1" t="s">
        <v>592</v>
      </c>
      <c r="DW1" t="s">
        <v>593</v>
      </c>
      <c r="DX1" t="s">
        <v>594</v>
      </c>
      <c r="DY1" t="s">
        <v>595</v>
      </c>
      <c r="DZ1" t="s">
        <v>596</v>
      </c>
      <c r="EA1" t="s">
        <v>597</v>
      </c>
      <c r="EB1" t="s">
        <v>598</v>
      </c>
      <c r="EC1" t="s">
        <v>599</v>
      </c>
      <c r="ED1" t="s">
        <v>600</v>
      </c>
      <c r="EE1" t="s">
        <v>601</v>
      </c>
      <c r="EF1" t="s">
        <v>602</v>
      </c>
      <c r="EG1" t="s">
        <v>603</v>
      </c>
      <c r="EH1" t="s">
        <v>604</v>
      </c>
      <c r="EI1" t="s">
        <v>605</v>
      </c>
      <c r="EJ1" t="s">
        <v>606</v>
      </c>
      <c r="EK1" t="s">
        <v>607</v>
      </c>
      <c r="EL1" t="s">
        <v>608</v>
      </c>
      <c r="EM1" t="s">
        <v>609</v>
      </c>
      <c r="EN1" t="s">
        <v>610</v>
      </c>
      <c r="EO1" t="s">
        <v>611</v>
      </c>
      <c r="EP1" t="s">
        <v>612</v>
      </c>
      <c r="EQ1" t="s">
        <v>613</v>
      </c>
      <c r="ER1" t="s">
        <v>614</v>
      </c>
      <c r="ES1" t="s">
        <v>615</v>
      </c>
      <c r="ET1" t="s">
        <v>616</v>
      </c>
      <c r="EU1" t="s">
        <v>617</v>
      </c>
      <c r="EV1" t="s">
        <v>618</v>
      </c>
      <c r="EW1" t="s">
        <v>619</v>
      </c>
      <c r="EX1" t="s">
        <v>620</v>
      </c>
      <c r="EY1" t="s">
        <v>621</v>
      </c>
      <c r="EZ1" t="s">
        <v>622</v>
      </c>
      <c r="FA1" t="s">
        <v>623</v>
      </c>
      <c r="FB1" t="s">
        <v>624</v>
      </c>
      <c r="FC1" t="s">
        <v>625</v>
      </c>
      <c r="FD1" t="s">
        <v>626</v>
      </c>
      <c r="FE1" t="s">
        <v>627</v>
      </c>
      <c r="FF1" t="s">
        <v>628</v>
      </c>
      <c r="FG1" t="s">
        <v>629</v>
      </c>
      <c r="FH1" t="s">
        <v>630</v>
      </c>
      <c r="FI1" t="s">
        <v>631</v>
      </c>
      <c r="FJ1" t="s">
        <v>632</v>
      </c>
      <c r="FK1" t="s">
        <v>633</v>
      </c>
      <c r="FL1" t="s">
        <v>634</v>
      </c>
      <c r="FM1" t="s">
        <v>635</v>
      </c>
      <c r="FN1" t="s">
        <v>636</v>
      </c>
      <c r="FO1" t="s">
        <v>637</v>
      </c>
      <c r="FP1" t="s">
        <v>638</v>
      </c>
      <c r="FQ1" t="s">
        <v>639</v>
      </c>
      <c r="FR1" t="s">
        <v>640</v>
      </c>
      <c r="FS1" t="s">
        <v>641</v>
      </c>
      <c r="FT1" t="s">
        <v>642</v>
      </c>
      <c r="FU1" t="s">
        <v>643</v>
      </c>
      <c r="FV1" t="s">
        <v>644</v>
      </c>
      <c r="FW1" t="s">
        <v>645</v>
      </c>
      <c r="FX1" t="s">
        <v>646</v>
      </c>
      <c r="FY1" t="s">
        <v>647</v>
      </c>
      <c r="FZ1" t="s">
        <v>648</v>
      </c>
      <c r="GA1" t="s">
        <v>649</v>
      </c>
      <c r="GB1" t="s">
        <v>650</v>
      </c>
      <c r="GC1" t="s">
        <v>651</v>
      </c>
      <c r="GD1" t="s">
        <v>652</v>
      </c>
      <c r="GE1" t="s">
        <v>653</v>
      </c>
      <c r="GF1" t="s">
        <v>654</v>
      </c>
      <c r="GG1" t="s">
        <v>655</v>
      </c>
      <c r="GH1" t="s">
        <v>656</v>
      </c>
      <c r="GI1" t="s">
        <v>657</v>
      </c>
      <c r="GJ1" t="s">
        <v>658</v>
      </c>
      <c r="GK1" t="s">
        <v>659</v>
      </c>
      <c r="GL1" t="s">
        <v>660</v>
      </c>
      <c r="GM1" t="s">
        <v>661</v>
      </c>
      <c r="GN1" t="s">
        <v>662</v>
      </c>
      <c r="GO1" t="s">
        <v>663</v>
      </c>
      <c r="GP1" t="s">
        <v>664</v>
      </c>
      <c r="GQ1" t="s">
        <v>665</v>
      </c>
      <c r="GR1" t="s">
        <v>666</v>
      </c>
      <c r="GS1" t="s">
        <v>667</v>
      </c>
      <c r="GT1" t="s">
        <v>668</v>
      </c>
      <c r="GU1" t="s">
        <v>669</v>
      </c>
      <c r="GV1" t="s">
        <v>670</v>
      </c>
      <c r="GW1" t="s">
        <v>671</v>
      </c>
      <c r="GX1" t="s">
        <v>672</v>
      </c>
      <c r="GY1" t="s">
        <v>673</v>
      </c>
      <c r="GZ1" t="s">
        <v>674</v>
      </c>
      <c r="HA1" t="s">
        <v>675</v>
      </c>
      <c r="HB1" t="s">
        <v>676</v>
      </c>
      <c r="HC1" t="s">
        <v>677</v>
      </c>
      <c r="HD1" t="s">
        <v>678</v>
      </c>
      <c r="HE1" t="s">
        <v>679</v>
      </c>
      <c r="HF1" t="s">
        <v>680</v>
      </c>
      <c r="HG1" t="s">
        <v>681</v>
      </c>
      <c r="HH1" t="s">
        <v>682</v>
      </c>
      <c r="HI1" t="s">
        <v>683</v>
      </c>
      <c r="HJ1" t="s">
        <v>684</v>
      </c>
      <c r="HK1" t="s">
        <v>685</v>
      </c>
      <c r="HL1" t="s">
        <v>686</v>
      </c>
      <c r="HM1" t="s">
        <v>687</v>
      </c>
      <c r="HN1" t="s">
        <v>688</v>
      </c>
      <c r="HO1" t="s">
        <v>689</v>
      </c>
      <c r="HP1" t="s">
        <v>690</v>
      </c>
      <c r="HQ1" t="s">
        <v>691</v>
      </c>
      <c r="HR1" t="s">
        <v>692</v>
      </c>
      <c r="HS1" t="s">
        <v>693</v>
      </c>
      <c r="HT1" t="s">
        <v>694</v>
      </c>
      <c r="HU1" t="s">
        <v>695</v>
      </c>
      <c r="HV1" t="s">
        <v>696</v>
      </c>
      <c r="HW1" t="s">
        <v>697</v>
      </c>
      <c r="HX1" t="s">
        <v>698</v>
      </c>
      <c r="HY1" t="s">
        <v>699</v>
      </c>
      <c r="HZ1" t="s">
        <v>700</v>
      </c>
      <c r="IA1" t="s">
        <v>701</v>
      </c>
      <c r="IB1" t="s">
        <v>702</v>
      </c>
      <c r="IC1" t="s">
        <v>703</v>
      </c>
      <c r="ID1" t="s">
        <v>704</v>
      </c>
      <c r="IE1" t="s">
        <v>705</v>
      </c>
      <c r="IF1" t="s">
        <v>706</v>
      </c>
      <c r="IG1" t="s">
        <v>707</v>
      </c>
      <c r="IH1" t="s">
        <v>708</v>
      </c>
      <c r="II1" t="s">
        <v>709</v>
      </c>
      <c r="IJ1" t="s">
        <v>710</v>
      </c>
      <c r="IK1" t="s">
        <v>711</v>
      </c>
      <c r="IL1" t="s">
        <v>712</v>
      </c>
      <c r="IM1" t="s">
        <v>713</v>
      </c>
      <c r="IN1" t="s">
        <v>714</v>
      </c>
      <c r="IO1" t="s">
        <v>715</v>
      </c>
      <c r="IP1" t="s">
        <v>716</v>
      </c>
      <c r="IQ1" t="s">
        <v>717</v>
      </c>
      <c r="IR1" t="s">
        <v>718</v>
      </c>
      <c r="IS1" t="s">
        <v>719</v>
      </c>
      <c r="IT1" t="s">
        <v>720</v>
      </c>
      <c r="IU1" t="s">
        <v>721</v>
      </c>
    </row>
    <row r="2" spans="1:255">
      <c r="C2" t="s">
        <v>77</v>
      </c>
      <c r="D2" t="s">
        <v>722</v>
      </c>
      <c r="E2" t="s">
        <v>723</v>
      </c>
    </row>
    <row r="3" spans="1:255">
      <c r="C3" t="s">
        <v>77</v>
      </c>
      <c r="D3" t="s">
        <v>724</v>
      </c>
      <c r="E3" t="s">
        <v>725</v>
      </c>
    </row>
    <row r="4" spans="1:255">
      <c r="C4" t="s">
        <v>77</v>
      </c>
      <c r="D4" t="s">
        <v>726</v>
      </c>
      <c r="E4" t="s">
        <v>727</v>
      </c>
    </row>
    <row r="6" spans="1:255">
      <c r="C6" t="s">
        <v>77</v>
      </c>
      <c r="D6" t="s">
        <v>728</v>
      </c>
      <c r="E6" t="s">
        <v>729</v>
      </c>
      <c r="F6">
        <v>1314.9</v>
      </c>
      <c r="G6">
        <v>1264.2</v>
      </c>
      <c r="H6">
        <v>1215.5</v>
      </c>
      <c r="I6">
        <v>1048.8</v>
      </c>
      <c r="J6">
        <v>878.8</v>
      </c>
      <c r="K6">
        <v>717.7</v>
      </c>
      <c r="L6">
        <v>591.20000000000005</v>
      </c>
      <c r="M6">
        <v>563.5</v>
      </c>
      <c r="N6">
        <v>682.3</v>
      </c>
      <c r="O6">
        <v>863.2</v>
      </c>
      <c r="P6">
        <v>1058.8</v>
      </c>
      <c r="Q6">
        <v>1268</v>
      </c>
      <c r="R6">
        <v>1322.7</v>
      </c>
      <c r="S6">
        <v>1271.8</v>
      </c>
      <c r="T6">
        <v>1222.8</v>
      </c>
      <c r="U6">
        <v>1055.2</v>
      </c>
      <c r="V6">
        <v>884.1</v>
      </c>
      <c r="W6">
        <v>722</v>
      </c>
      <c r="X6">
        <v>594.70000000000005</v>
      </c>
      <c r="Y6">
        <v>566.9</v>
      </c>
      <c r="Z6">
        <v>686.3</v>
      </c>
      <c r="AA6">
        <v>868.3</v>
      </c>
      <c r="AB6">
        <v>1065.3</v>
      </c>
      <c r="AC6">
        <v>1275.5999999999999</v>
      </c>
      <c r="AD6">
        <v>1316.6</v>
      </c>
      <c r="AE6">
        <v>1265.9000000000001</v>
      </c>
      <c r="AF6">
        <v>1217.0999999999999</v>
      </c>
      <c r="AG6">
        <v>1050.2</v>
      </c>
      <c r="AH6">
        <v>880</v>
      </c>
      <c r="AI6">
        <v>718.7</v>
      </c>
      <c r="AJ6">
        <v>592</v>
      </c>
      <c r="AK6">
        <v>564.29999999999995</v>
      </c>
      <c r="AL6">
        <v>683.2</v>
      </c>
      <c r="AM6">
        <v>864.3</v>
      </c>
      <c r="AN6">
        <v>1060.3</v>
      </c>
      <c r="AO6">
        <v>1269.8</v>
      </c>
      <c r="AP6">
        <v>1329.8</v>
      </c>
      <c r="AQ6">
        <v>1278.5999999999999</v>
      </c>
      <c r="AR6">
        <v>1229.3</v>
      </c>
      <c r="AS6">
        <v>1060.9000000000001</v>
      </c>
      <c r="AT6">
        <v>888.9</v>
      </c>
      <c r="AU6">
        <v>725.9</v>
      </c>
      <c r="AV6">
        <v>597.9</v>
      </c>
      <c r="AW6">
        <v>569.9</v>
      </c>
      <c r="AX6">
        <v>689.9</v>
      </c>
      <c r="AY6">
        <v>872.9</v>
      </c>
      <c r="AZ6">
        <v>1071</v>
      </c>
      <c r="BA6">
        <v>1282.5</v>
      </c>
      <c r="BB6">
        <v>1334.4</v>
      </c>
      <c r="BC6">
        <v>1283</v>
      </c>
      <c r="BD6">
        <v>1233.5999999999999</v>
      </c>
      <c r="BE6">
        <v>1064.5999999999999</v>
      </c>
      <c r="BF6">
        <v>892.1</v>
      </c>
      <c r="BG6">
        <v>728.4</v>
      </c>
      <c r="BH6">
        <v>600</v>
      </c>
      <c r="BI6">
        <v>571.9</v>
      </c>
      <c r="BJ6">
        <v>692.3</v>
      </c>
      <c r="BK6">
        <v>875.9</v>
      </c>
      <c r="BL6">
        <v>1074.8</v>
      </c>
      <c r="BM6">
        <v>1286.9000000000001</v>
      </c>
      <c r="BN6">
        <v>1339.8</v>
      </c>
      <c r="BO6">
        <v>1288.2</v>
      </c>
      <c r="BP6">
        <v>1238.5999999999999</v>
      </c>
      <c r="BQ6">
        <v>1068.9000000000001</v>
      </c>
      <c r="BR6">
        <v>895.7</v>
      </c>
      <c r="BS6">
        <v>731.4</v>
      </c>
      <c r="BT6">
        <v>602.4</v>
      </c>
      <c r="BU6">
        <v>574.20000000000005</v>
      </c>
      <c r="BV6">
        <v>695.1</v>
      </c>
      <c r="BW6">
        <v>879.4</v>
      </c>
      <c r="BX6">
        <v>1079.2</v>
      </c>
      <c r="BY6">
        <v>1292.0999999999999</v>
      </c>
      <c r="BZ6">
        <v>1342.3</v>
      </c>
      <c r="CA6">
        <v>1290.5999999999999</v>
      </c>
      <c r="CB6">
        <v>1240.9000000000001</v>
      </c>
      <c r="CC6">
        <v>1071</v>
      </c>
      <c r="CD6">
        <v>897.4</v>
      </c>
      <c r="CE6">
        <v>732.8</v>
      </c>
      <c r="CF6">
        <v>603.5</v>
      </c>
      <c r="CG6">
        <v>575.29999999999995</v>
      </c>
      <c r="CH6">
        <v>696.4</v>
      </c>
      <c r="CI6">
        <v>881</v>
      </c>
      <c r="CJ6">
        <v>1081.2</v>
      </c>
      <c r="CK6">
        <v>1294.5</v>
      </c>
      <c r="CL6">
        <v>1348</v>
      </c>
      <c r="CM6">
        <v>1296.0999999999999</v>
      </c>
      <c r="CN6">
        <v>1246.2</v>
      </c>
      <c r="CO6">
        <v>1075.5999999999999</v>
      </c>
      <c r="CP6">
        <v>901.3</v>
      </c>
      <c r="CQ6">
        <v>735.9</v>
      </c>
      <c r="CR6">
        <v>606.1</v>
      </c>
      <c r="CS6">
        <v>577.70000000000005</v>
      </c>
      <c r="CT6">
        <v>699.3</v>
      </c>
      <c r="CU6">
        <v>884.7</v>
      </c>
      <c r="CV6">
        <v>1085.8</v>
      </c>
      <c r="CW6">
        <v>1300</v>
      </c>
      <c r="CX6">
        <v>1353.6</v>
      </c>
      <c r="CY6">
        <v>1301.5</v>
      </c>
      <c r="CZ6">
        <v>1251.4000000000001</v>
      </c>
      <c r="DA6">
        <v>1080.0999999999999</v>
      </c>
      <c r="DB6">
        <v>905.1</v>
      </c>
      <c r="DC6">
        <v>739</v>
      </c>
      <c r="DD6">
        <v>608.6</v>
      </c>
      <c r="DE6">
        <v>580.1</v>
      </c>
      <c r="DF6">
        <v>702.2</v>
      </c>
      <c r="DG6">
        <v>888.3</v>
      </c>
      <c r="DH6">
        <v>1090.4000000000001</v>
      </c>
      <c r="DI6">
        <v>1305.5</v>
      </c>
      <c r="DJ6">
        <v>1363.3</v>
      </c>
      <c r="DK6">
        <v>1310.8</v>
      </c>
      <c r="DL6">
        <v>1260.4000000000001</v>
      </c>
      <c r="DM6">
        <v>1087.9000000000001</v>
      </c>
      <c r="DN6">
        <v>911.7</v>
      </c>
      <c r="DO6">
        <v>744.3</v>
      </c>
      <c r="DP6">
        <v>613</v>
      </c>
      <c r="DQ6">
        <v>584.29999999999995</v>
      </c>
      <c r="DR6">
        <v>707.2</v>
      </c>
      <c r="DS6">
        <v>894.6</v>
      </c>
      <c r="DT6">
        <v>1098.3</v>
      </c>
      <c r="DU6">
        <v>1314.8</v>
      </c>
      <c r="DV6">
        <v>1373.3</v>
      </c>
      <c r="DW6">
        <v>1320.5</v>
      </c>
      <c r="DX6">
        <v>1269.7</v>
      </c>
      <c r="DY6">
        <v>1096</v>
      </c>
      <c r="DZ6">
        <v>918.5</v>
      </c>
      <c r="EA6">
        <v>749.8</v>
      </c>
      <c r="EB6">
        <v>617.5</v>
      </c>
      <c r="EC6">
        <v>588.6</v>
      </c>
      <c r="ED6">
        <v>712.3</v>
      </c>
      <c r="EE6">
        <v>901.1</v>
      </c>
      <c r="EF6">
        <v>1106.5</v>
      </c>
      <c r="EG6">
        <v>1324.5</v>
      </c>
      <c r="EH6">
        <v>1382.9</v>
      </c>
      <c r="EI6">
        <v>1329.7</v>
      </c>
      <c r="EJ6">
        <v>1278.5999999999999</v>
      </c>
      <c r="EK6">
        <v>1103.8</v>
      </c>
      <c r="EL6">
        <v>925</v>
      </c>
      <c r="EM6">
        <v>755.1</v>
      </c>
      <c r="EN6">
        <v>621.79999999999995</v>
      </c>
      <c r="EO6">
        <v>592.70000000000005</v>
      </c>
      <c r="EP6">
        <v>717.3</v>
      </c>
      <c r="EQ6">
        <v>907.4</v>
      </c>
      <c r="ER6">
        <v>1114.3</v>
      </c>
      <c r="ES6">
        <v>1333.8</v>
      </c>
      <c r="ET6">
        <v>1392.8</v>
      </c>
      <c r="EU6">
        <v>1339.3</v>
      </c>
      <c r="EV6">
        <v>1287.8</v>
      </c>
      <c r="EW6">
        <v>1111.8</v>
      </c>
      <c r="EX6">
        <v>931.8</v>
      </c>
      <c r="EY6">
        <v>760.5</v>
      </c>
      <c r="EZ6">
        <v>626.29999999999995</v>
      </c>
      <c r="FA6">
        <v>597</v>
      </c>
      <c r="FB6">
        <v>722.4</v>
      </c>
      <c r="FC6">
        <v>913.8</v>
      </c>
      <c r="FD6">
        <v>1122.4000000000001</v>
      </c>
      <c r="FE6">
        <v>1352.1</v>
      </c>
      <c r="FF6">
        <v>1401.9</v>
      </c>
      <c r="FG6">
        <v>1348</v>
      </c>
      <c r="FH6">
        <v>1296.2</v>
      </c>
      <c r="FI6">
        <v>1119.0999999999999</v>
      </c>
      <c r="FJ6">
        <v>938</v>
      </c>
      <c r="FK6">
        <v>765.5</v>
      </c>
      <c r="FL6">
        <v>630.4</v>
      </c>
      <c r="FM6">
        <v>600.9</v>
      </c>
      <c r="FN6">
        <v>727</v>
      </c>
      <c r="FO6">
        <v>919.7</v>
      </c>
      <c r="FP6">
        <v>1129.8</v>
      </c>
      <c r="FQ6">
        <v>1352.1</v>
      </c>
      <c r="FR6">
        <v>1411.5</v>
      </c>
      <c r="FS6">
        <v>1357.3</v>
      </c>
      <c r="FT6">
        <v>1305.0999999999999</v>
      </c>
      <c r="FU6">
        <v>1126.9000000000001</v>
      </c>
      <c r="FV6">
        <v>944.5</v>
      </c>
      <c r="FW6">
        <v>770.8</v>
      </c>
      <c r="FX6">
        <v>634.70000000000005</v>
      </c>
      <c r="FY6">
        <v>605</v>
      </c>
      <c r="FZ6">
        <v>732</v>
      </c>
      <c r="GA6">
        <v>926</v>
      </c>
      <c r="GB6">
        <v>1137.5999999999999</v>
      </c>
      <c r="GC6">
        <v>1361.4</v>
      </c>
      <c r="GD6">
        <v>1421.1</v>
      </c>
      <c r="GE6">
        <v>1366.5</v>
      </c>
      <c r="GF6">
        <v>1314.1</v>
      </c>
      <c r="GG6">
        <v>1134.5999999999999</v>
      </c>
      <c r="GH6">
        <v>951</v>
      </c>
      <c r="GI6">
        <v>776.1</v>
      </c>
      <c r="GJ6">
        <v>639</v>
      </c>
      <c r="GK6">
        <v>609.20000000000005</v>
      </c>
      <c r="GL6">
        <v>736.9</v>
      </c>
      <c r="GM6">
        <v>932.2</v>
      </c>
      <c r="GN6">
        <v>1145.4000000000001</v>
      </c>
      <c r="GO6">
        <v>1370.7</v>
      </c>
      <c r="GP6">
        <v>1430.8</v>
      </c>
      <c r="GQ6">
        <v>1375.9</v>
      </c>
      <c r="GR6">
        <v>1323.1</v>
      </c>
      <c r="GS6">
        <v>1142.5</v>
      </c>
      <c r="GT6">
        <v>957.6</v>
      </c>
      <c r="GU6">
        <v>781.4</v>
      </c>
      <c r="GV6">
        <v>643.4</v>
      </c>
      <c r="GW6">
        <v>613.29999999999995</v>
      </c>
      <c r="GX6">
        <v>741.9</v>
      </c>
      <c r="GY6">
        <v>938.5</v>
      </c>
      <c r="GZ6">
        <v>1153.3</v>
      </c>
      <c r="HA6">
        <v>1380</v>
      </c>
      <c r="HB6">
        <v>1440.1</v>
      </c>
      <c r="HC6">
        <v>1384.8</v>
      </c>
      <c r="HD6">
        <v>1331.7</v>
      </c>
      <c r="HE6">
        <v>1150</v>
      </c>
      <c r="HF6">
        <v>963.9</v>
      </c>
      <c r="HG6">
        <v>786.6</v>
      </c>
      <c r="HH6">
        <v>647.5</v>
      </c>
      <c r="HI6">
        <v>617.29999999999995</v>
      </c>
      <c r="HJ6">
        <v>746.7</v>
      </c>
      <c r="HK6">
        <v>944.6</v>
      </c>
      <c r="HL6">
        <v>1160.9000000000001</v>
      </c>
      <c r="HM6">
        <v>1389</v>
      </c>
      <c r="HN6">
        <v>1449</v>
      </c>
      <c r="HO6">
        <v>1393.4</v>
      </c>
      <c r="HP6">
        <v>1340</v>
      </c>
      <c r="HQ6">
        <v>1157.2</v>
      </c>
      <c r="HR6">
        <v>970</v>
      </c>
      <c r="HS6">
        <v>791.5</v>
      </c>
      <c r="HT6">
        <v>651.6</v>
      </c>
      <c r="HU6">
        <v>621.20000000000005</v>
      </c>
      <c r="HV6">
        <v>751.3</v>
      </c>
      <c r="HW6">
        <v>950.4</v>
      </c>
      <c r="HX6">
        <v>1168.2</v>
      </c>
      <c r="HY6">
        <v>1397.6</v>
      </c>
      <c r="HZ6">
        <v>1458.6</v>
      </c>
      <c r="IA6">
        <v>1402.7</v>
      </c>
      <c r="IB6">
        <v>1348.9</v>
      </c>
      <c r="IC6">
        <v>1164.9000000000001</v>
      </c>
      <c r="ID6">
        <v>976.5</v>
      </c>
      <c r="IE6">
        <v>796.7</v>
      </c>
      <c r="IF6">
        <v>655.9</v>
      </c>
      <c r="IG6">
        <v>625.29999999999995</v>
      </c>
      <c r="IH6">
        <v>756.2</v>
      </c>
      <c r="II6">
        <v>956.6</v>
      </c>
      <c r="IJ6">
        <v>1176</v>
      </c>
      <c r="IK6">
        <v>1406.9</v>
      </c>
      <c r="IL6">
        <v>1467.7</v>
      </c>
      <c r="IM6">
        <v>1411.4</v>
      </c>
      <c r="IN6">
        <v>1357.3</v>
      </c>
      <c r="IO6">
        <v>1172.3</v>
      </c>
      <c r="IP6">
        <v>982.7</v>
      </c>
      <c r="IQ6">
        <v>801.7</v>
      </c>
      <c r="IR6">
        <v>660</v>
      </c>
      <c r="IS6">
        <v>629.20000000000005</v>
      </c>
      <c r="IT6">
        <v>760.9</v>
      </c>
      <c r="IU6">
        <v>962.5</v>
      </c>
    </row>
    <row r="7" spans="1:255">
      <c r="C7" t="s">
        <v>77</v>
      </c>
      <c r="D7" t="s">
        <v>730</v>
      </c>
      <c r="E7" t="s">
        <v>731</v>
      </c>
      <c r="F7">
        <v>100</v>
      </c>
      <c r="G7">
        <v>93.5</v>
      </c>
      <c r="H7">
        <v>88.7</v>
      </c>
      <c r="I7">
        <v>79.2</v>
      </c>
      <c r="J7">
        <v>73.3</v>
      </c>
      <c r="K7">
        <v>68.5</v>
      </c>
      <c r="L7">
        <v>62.2</v>
      </c>
      <c r="M7">
        <v>59.3</v>
      </c>
      <c r="N7">
        <v>61.2</v>
      </c>
      <c r="O7">
        <v>68.900000000000006</v>
      </c>
      <c r="P7">
        <v>82.2</v>
      </c>
      <c r="Q7">
        <v>98.5</v>
      </c>
      <c r="R7">
        <v>98.5</v>
      </c>
      <c r="S7">
        <v>92</v>
      </c>
      <c r="T7">
        <v>87.4</v>
      </c>
      <c r="U7">
        <v>78.099999999999994</v>
      </c>
      <c r="V7">
        <v>72.2</v>
      </c>
      <c r="W7">
        <v>67.5</v>
      </c>
      <c r="X7">
        <v>61.2</v>
      </c>
      <c r="Y7">
        <v>58.4</v>
      </c>
      <c r="Z7">
        <v>60.3</v>
      </c>
      <c r="AA7">
        <v>67.900000000000006</v>
      </c>
      <c r="AB7">
        <v>81</v>
      </c>
      <c r="AC7">
        <v>96.5</v>
      </c>
      <c r="AD7">
        <v>96.5</v>
      </c>
      <c r="AE7">
        <v>90.2</v>
      </c>
      <c r="AF7">
        <v>85.6</v>
      </c>
      <c r="AG7">
        <v>76.5</v>
      </c>
      <c r="AH7">
        <v>70.8</v>
      </c>
      <c r="AI7">
        <v>66.099999999999994</v>
      </c>
      <c r="AJ7">
        <v>60</v>
      </c>
      <c r="AK7">
        <v>57.2</v>
      </c>
      <c r="AL7">
        <v>59.1</v>
      </c>
      <c r="AM7">
        <v>66.5</v>
      </c>
      <c r="AN7">
        <v>79.3</v>
      </c>
      <c r="AO7">
        <v>96.4</v>
      </c>
      <c r="AP7">
        <v>96.4</v>
      </c>
      <c r="AQ7">
        <v>90.1</v>
      </c>
      <c r="AR7">
        <v>85.5</v>
      </c>
      <c r="AS7">
        <v>76.400000000000006</v>
      </c>
      <c r="AT7">
        <v>70.7</v>
      </c>
      <c r="AU7">
        <v>66.099999999999994</v>
      </c>
      <c r="AV7">
        <v>59.9</v>
      </c>
      <c r="AW7">
        <v>57.1</v>
      </c>
      <c r="AX7">
        <v>59</v>
      </c>
      <c r="AY7">
        <v>66.400000000000006</v>
      </c>
      <c r="AZ7">
        <v>79.2</v>
      </c>
      <c r="BA7">
        <v>96.4</v>
      </c>
      <c r="BB7">
        <v>94.3</v>
      </c>
      <c r="BC7">
        <v>88.1</v>
      </c>
      <c r="BD7">
        <v>83.6</v>
      </c>
      <c r="BE7">
        <v>74.7</v>
      </c>
      <c r="BF7">
        <v>69.099999999999994</v>
      </c>
      <c r="BG7">
        <v>64.599999999999994</v>
      </c>
      <c r="BH7">
        <v>58.6</v>
      </c>
      <c r="BI7">
        <v>55.9</v>
      </c>
      <c r="BJ7">
        <v>57.7</v>
      </c>
      <c r="BK7">
        <v>65</v>
      </c>
      <c r="BL7">
        <v>77.5</v>
      </c>
      <c r="BM7">
        <v>94.3</v>
      </c>
      <c r="BN7">
        <v>93</v>
      </c>
      <c r="BO7">
        <v>86.9</v>
      </c>
      <c r="BP7">
        <v>82.4</v>
      </c>
      <c r="BQ7">
        <v>73.7</v>
      </c>
      <c r="BR7">
        <v>68.2</v>
      </c>
      <c r="BS7">
        <v>63.7</v>
      </c>
      <c r="BT7">
        <v>57.8</v>
      </c>
      <c r="BU7">
        <v>55.1</v>
      </c>
      <c r="BV7">
        <v>56.9</v>
      </c>
      <c r="BW7">
        <v>64</v>
      </c>
      <c r="BX7">
        <v>76.400000000000006</v>
      </c>
      <c r="BY7">
        <v>93</v>
      </c>
      <c r="BZ7">
        <v>92.6</v>
      </c>
      <c r="CA7">
        <v>86.5</v>
      </c>
      <c r="CB7">
        <v>82.1</v>
      </c>
      <c r="CC7">
        <v>73.3</v>
      </c>
      <c r="CD7">
        <v>67.900000000000006</v>
      </c>
      <c r="CE7">
        <v>63.4</v>
      </c>
      <c r="CF7">
        <v>57.5</v>
      </c>
      <c r="CG7">
        <v>54.8</v>
      </c>
      <c r="CH7">
        <v>56.7</v>
      </c>
      <c r="CI7">
        <v>63.8</v>
      </c>
      <c r="CJ7">
        <v>76.099999999999994</v>
      </c>
      <c r="CK7">
        <v>92.6</v>
      </c>
      <c r="CL7">
        <v>92.6</v>
      </c>
      <c r="CM7">
        <v>86.5</v>
      </c>
      <c r="CN7">
        <v>82.1</v>
      </c>
      <c r="CO7">
        <v>73.3</v>
      </c>
      <c r="CP7">
        <v>67.900000000000006</v>
      </c>
      <c r="CQ7">
        <v>63.4</v>
      </c>
      <c r="CR7">
        <v>57.5</v>
      </c>
      <c r="CS7">
        <v>54.9</v>
      </c>
      <c r="CT7">
        <v>56.7</v>
      </c>
      <c r="CU7">
        <v>63.8</v>
      </c>
      <c r="CV7">
        <v>76.099999999999994</v>
      </c>
      <c r="CW7">
        <v>92.8</v>
      </c>
      <c r="CX7">
        <v>92.8</v>
      </c>
      <c r="CY7">
        <v>86.7</v>
      </c>
      <c r="CZ7">
        <v>82.3</v>
      </c>
      <c r="DA7">
        <v>73.5</v>
      </c>
      <c r="DB7">
        <v>68</v>
      </c>
      <c r="DC7">
        <v>63.6</v>
      </c>
      <c r="DD7">
        <v>57.7</v>
      </c>
      <c r="DE7">
        <v>55</v>
      </c>
      <c r="DF7">
        <v>56.8</v>
      </c>
      <c r="DG7">
        <v>63.9</v>
      </c>
      <c r="DH7">
        <v>76.3</v>
      </c>
      <c r="DI7">
        <v>93.1</v>
      </c>
      <c r="DJ7">
        <v>93.1</v>
      </c>
      <c r="DK7">
        <v>87</v>
      </c>
      <c r="DL7">
        <v>82.6</v>
      </c>
      <c r="DM7">
        <v>73.7</v>
      </c>
      <c r="DN7">
        <v>68.3</v>
      </c>
      <c r="DO7">
        <v>63.8</v>
      </c>
      <c r="DP7">
        <v>57.9</v>
      </c>
      <c r="DQ7">
        <v>55.2</v>
      </c>
      <c r="DR7">
        <v>57</v>
      </c>
      <c r="DS7">
        <v>64.099999999999994</v>
      </c>
      <c r="DT7">
        <v>76.5</v>
      </c>
      <c r="DU7">
        <v>93</v>
      </c>
      <c r="DV7">
        <v>93</v>
      </c>
      <c r="DW7">
        <v>86.9</v>
      </c>
      <c r="DX7">
        <v>82.5</v>
      </c>
      <c r="DY7">
        <v>73.7</v>
      </c>
      <c r="DZ7">
        <v>68.2</v>
      </c>
      <c r="EA7">
        <v>63.7</v>
      </c>
      <c r="EB7">
        <v>57.8</v>
      </c>
      <c r="EC7">
        <v>55.1</v>
      </c>
      <c r="ED7">
        <v>56.9</v>
      </c>
      <c r="EE7">
        <v>64.099999999999994</v>
      </c>
      <c r="EF7">
        <v>76.400000000000006</v>
      </c>
      <c r="EG7">
        <v>93.2</v>
      </c>
      <c r="EH7">
        <v>93.2</v>
      </c>
      <c r="EI7">
        <v>87.1</v>
      </c>
      <c r="EJ7">
        <v>82.6</v>
      </c>
      <c r="EK7">
        <v>73.8</v>
      </c>
      <c r="EL7">
        <v>68.3</v>
      </c>
      <c r="EM7">
        <v>63.8</v>
      </c>
      <c r="EN7">
        <v>57.9</v>
      </c>
      <c r="EO7">
        <v>55.2</v>
      </c>
      <c r="EP7">
        <v>57</v>
      </c>
      <c r="EQ7">
        <v>64.2</v>
      </c>
      <c r="ER7">
        <v>76.599999999999994</v>
      </c>
      <c r="ES7">
        <v>93.5</v>
      </c>
      <c r="ET7">
        <v>93.5</v>
      </c>
      <c r="EU7">
        <v>87.3</v>
      </c>
      <c r="EV7">
        <v>82.9</v>
      </c>
      <c r="EW7">
        <v>74</v>
      </c>
      <c r="EX7">
        <v>68.5</v>
      </c>
      <c r="EY7">
        <v>64</v>
      </c>
      <c r="EZ7">
        <v>58.1</v>
      </c>
      <c r="FA7">
        <v>55.4</v>
      </c>
      <c r="FB7">
        <v>57.2</v>
      </c>
      <c r="FC7">
        <v>64.400000000000006</v>
      </c>
      <c r="FD7">
        <v>76.8</v>
      </c>
      <c r="FE7">
        <v>94.1</v>
      </c>
      <c r="FF7">
        <v>93.8</v>
      </c>
      <c r="FG7">
        <v>87.6</v>
      </c>
      <c r="FH7">
        <v>83.2</v>
      </c>
      <c r="FI7">
        <v>74.3</v>
      </c>
      <c r="FJ7">
        <v>68.8</v>
      </c>
      <c r="FK7">
        <v>64.2</v>
      </c>
      <c r="FL7">
        <v>58.3</v>
      </c>
      <c r="FM7">
        <v>55.6</v>
      </c>
      <c r="FN7">
        <v>57.4</v>
      </c>
      <c r="FO7">
        <v>64.599999999999994</v>
      </c>
      <c r="FP7">
        <v>77.099999999999994</v>
      </c>
      <c r="FQ7">
        <v>94.1</v>
      </c>
      <c r="FR7">
        <v>94.1</v>
      </c>
      <c r="FS7">
        <v>87.9</v>
      </c>
      <c r="FT7">
        <v>83.5</v>
      </c>
      <c r="FU7">
        <v>74.599999999999994</v>
      </c>
      <c r="FV7">
        <v>69</v>
      </c>
      <c r="FW7">
        <v>64.5</v>
      </c>
      <c r="FX7">
        <v>58.5</v>
      </c>
      <c r="FY7">
        <v>55.8</v>
      </c>
      <c r="FZ7">
        <v>57.6</v>
      </c>
      <c r="GA7">
        <v>64.8</v>
      </c>
      <c r="GB7">
        <v>77.3</v>
      </c>
      <c r="GC7">
        <v>94.4</v>
      </c>
      <c r="GD7">
        <v>94.4</v>
      </c>
      <c r="GE7">
        <v>88.2</v>
      </c>
      <c r="GF7">
        <v>83.7</v>
      </c>
      <c r="GG7">
        <v>74.8</v>
      </c>
      <c r="GH7">
        <v>69.2</v>
      </c>
      <c r="GI7">
        <v>64.7</v>
      </c>
      <c r="GJ7">
        <v>58.7</v>
      </c>
      <c r="GK7">
        <v>55.9</v>
      </c>
      <c r="GL7">
        <v>57.8</v>
      </c>
      <c r="GM7">
        <v>65</v>
      </c>
      <c r="GN7">
        <v>77.599999999999994</v>
      </c>
      <c r="GO7">
        <v>94.2</v>
      </c>
      <c r="GP7">
        <v>94.2</v>
      </c>
      <c r="GQ7">
        <v>88</v>
      </c>
      <c r="GR7">
        <v>83.5</v>
      </c>
      <c r="GS7">
        <v>74.599999999999994</v>
      </c>
      <c r="GT7">
        <v>69</v>
      </c>
      <c r="GU7">
        <v>64.5</v>
      </c>
      <c r="GV7">
        <v>58.5</v>
      </c>
      <c r="GW7">
        <v>55.8</v>
      </c>
      <c r="GX7">
        <v>57.6</v>
      </c>
      <c r="GY7">
        <v>64.900000000000006</v>
      </c>
      <c r="GZ7">
        <v>77.400000000000006</v>
      </c>
      <c r="HA7">
        <v>94.2</v>
      </c>
      <c r="HB7">
        <v>94.2</v>
      </c>
      <c r="HC7">
        <v>88</v>
      </c>
      <c r="HD7">
        <v>83.6</v>
      </c>
      <c r="HE7">
        <v>74.599999999999994</v>
      </c>
      <c r="HF7">
        <v>69.099999999999994</v>
      </c>
      <c r="HG7">
        <v>64.5</v>
      </c>
      <c r="HH7">
        <v>58.6</v>
      </c>
      <c r="HI7">
        <v>55.8</v>
      </c>
      <c r="HJ7">
        <v>57.7</v>
      </c>
      <c r="HK7">
        <v>64.900000000000006</v>
      </c>
      <c r="HL7">
        <v>77.400000000000006</v>
      </c>
      <c r="HM7">
        <v>94.3</v>
      </c>
      <c r="HN7">
        <v>94.3</v>
      </c>
      <c r="HO7">
        <v>88.1</v>
      </c>
      <c r="HP7">
        <v>83.6</v>
      </c>
      <c r="HQ7">
        <v>74.7</v>
      </c>
      <c r="HR7">
        <v>69.099999999999994</v>
      </c>
      <c r="HS7">
        <v>64.599999999999994</v>
      </c>
      <c r="HT7">
        <v>58.6</v>
      </c>
      <c r="HU7">
        <v>55.9</v>
      </c>
      <c r="HV7">
        <v>57.7</v>
      </c>
      <c r="HW7">
        <v>65</v>
      </c>
      <c r="HX7">
        <v>77.5</v>
      </c>
      <c r="HY7">
        <v>94</v>
      </c>
      <c r="HZ7">
        <v>94</v>
      </c>
      <c r="IA7">
        <v>87.8</v>
      </c>
      <c r="IB7">
        <v>83.4</v>
      </c>
      <c r="IC7">
        <v>74.5</v>
      </c>
      <c r="ID7">
        <v>68.900000000000006</v>
      </c>
      <c r="IE7">
        <v>64.400000000000006</v>
      </c>
      <c r="IF7">
        <v>58.4</v>
      </c>
      <c r="IG7">
        <v>55.7</v>
      </c>
      <c r="IH7">
        <v>57.5</v>
      </c>
      <c r="II7">
        <v>64.8</v>
      </c>
      <c r="IJ7">
        <v>77.3</v>
      </c>
      <c r="IK7">
        <v>94</v>
      </c>
      <c r="IL7">
        <v>94</v>
      </c>
      <c r="IM7">
        <v>87.8</v>
      </c>
      <c r="IN7">
        <v>83.3</v>
      </c>
      <c r="IO7">
        <v>74.5</v>
      </c>
      <c r="IP7">
        <v>68.900000000000006</v>
      </c>
      <c r="IQ7">
        <v>64.400000000000006</v>
      </c>
      <c r="IR7">
        <v>58.4</v>
      </c>
      <c r="IS7">
        <v>55.7</v>
      </c>
      <c r="IT7">
        <v>57.5</v>
      </c>
      <c r="IU7">
        <v>64.7</v>
      </c>
    </row>
    <row r="8" spans="1:255">
      <c r="E8" t="s">
        <v>732</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ET8">
        <v>0</v>
      </c>
      <c r="EU8">
        <v>0</v>
      </c>
      <c r="EV8">
        <v>0</v>
      </c>
      <c r="EW8">
        <v>0</v>
      </c>
      <c r="EX8">
        <v>0</v>
      </c>
      <c r="EY8">
        <v>0</v>
      </c>
      <c r="EZ8">
        <v>0</v>
      </c>
      <c r="FA8">
        <v>0</v>
      </c>
      <c r="FB8">
        <v>0</v>
      </c>
      <c r="FC8">
        <v>0</v>
      </c>
      <c r="FD8">
        <v>0</v>
      </c>
      <c r="FE8">
        <v>0</v>
      </c>
      <c r="FF8">
        <v>0</v>
      </c>
      <c r="FG8">
        <v>0</v>
      </c>
      <c r="FH8">
        <v>0</v>
      </c>
      <c r="FI8">
        <v>0</v>
      </c>
      <c r="FJ8">
        <v>0</v>
      </c>
      <c r="FK8">
        <v>0</v>
      </c>
      <c r="FL8">
        <v>0</v>
      </c>
      <c r="FM8">
        <v>0</v>
      </c>
      <c r="FN8">
        <v>0</v>
      </c>
      <c r="FO8">
        <v>0</v>
      </c>
      <c r="FP8">
        <v>0</v>
      </c>
      <c r="FQ8">
        <v>0</v>
      </c>
      <c r="HZ8">
        <v>0</v>
      </c>
      <c r="IA8">
        <v>0</v>
      </c>
      <c r="IB8">
        <v>0</v>
      </c>
      <c r="IC8">
        <v>0</v>
      </c>
      <c r="ID8">
        <v>0</v>
      </c>
      <c r="IE8">
        <v>0</v>
      </c>
      <c r="IF8">
        <v>0</v>
      </c>
      <c r="IG8">
        <v>0</v>
      </c>
      <c r="IH8">
        <v>0</v>
      </c>
      <c r="II8">
        <v>0</v>
      </c>
      <c r="IJ8">
        <v>0</v>
      </c>
      <c r="IK8">
        <v>0</v>
      </c>
      <c r="IL8">
        <v>0</v>
      </c>
      <c r="IM8">
        <v>0</v>
      </c>
      <c r="IN8">
        <v>0</v>
      </c>
      <c r="IO8">
        <v>0</v>
      </c>
      <c r="IP8">
        <v>0</v>
      </c>
      <c r="IQ8">
        <v>0</v>
      </c>
      <c r="IR8">
        <v>0</v>
      </c>
      <c r="IS8">
        <v>0</v>
      </c>
      <c r="IT8">
        <v>0</v>
      </c>
      <c r="IU8">
        <v>0</v>
      </c>
    </row>
    <row r="9" spans="1:255">
      <c r="C9" t="s">
        <v>77</v>
      </c>
      <c r="D9" t="s">
        <v>733</v>
      </c>
      <c r="E9" t="s">
        <v>734</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v>0</v>
      </c>
      <c r="FW9">
        <v>0</v>
      </c>
      <c r="FX9">
        <v>0</v>
      </c>
      <c r="FY9">
        <v>0</v>
      </c>
      <c r="FZ9">
        <v>0</v>
      </c>
      <c r="GA9">
        <v>0</v>
      </c>
      <c r="GB9">
        <v>0</v>
      </c>
      <c r="GC9">
        <v>0</v>
      </c>
      <c r="GD9">
        <v>0</v>
      </c>
      <c r="GE9">
        <v>0</v>
      </c>
      <c r="GF9">
        <v>0</v>
      </c>
      <c r="GG9">
        <v>0</v>
      </c>
      <c r="GH9">
        <v>0</v>
      </c>
      <c r="GI9">
        <v>0</v>
      </c>
      <c r="GJ9">
        <v>0</v>
      </c>
      <c r="GK9">
        <v>0</v>
      </c>
      <c r="GL9">
        <v>0</v>
      </c>
      <c r="GM9">
        <v>0</v>
      </c>
      <c r="GN9">
        <v>0</v>
      </c>
      <c r="GO9">
        <v>0</v>
      </c>
      <c r="GP9">
        <v>0</v>
      </c>
      <c r="GQ9">
        <v>0</v>
      </c>
      <c r="GR9">
        <v>0</v>
      </c>
      <c r="GS9">
        <v>0</v>
      </c>
      <c r="GT9">
        <v>0</v>
      </c>
      <c r="GU9">
        <v>0</v>
      </c>
      <c r="GV9">
        <v>0</v>
      </c>
      <c r="GW9">
        <v>0</v>
      </c>
      <c r="GX9">
        <v>0</v>
      </c>
      <c r="GY9">
        <v>0</v>
      </c>
      <c r="GZ9">
        <v>0</v>
      </c>
      <c r="HA9">
        <v>0</v>
      </c>
      <c r="HB9">
        <v>0</v>
      </c>
      <c r="HC9">
        <v>0</v>
      </c>
      <c r="HD9">
        <v>0</v>
      </c>
      <c r="HE9">
        <v>0</v>
      </c>
      <c r="HF9">
        <v>0</v>
      </c>
      <c r="HG9">
        <v>0</v>
      </c>
      <c r="HH9">
        <v>0</v>
      </c>
      <c r="HI9">
        <v>0</v>
      </c>
      <c r="HJ9">
        <v>0</v>
      </c>
      <c r="HK9">
        <v>0</v>
      </c>
      <c r="HL9">
        <v>0</v>
      </c>
      <c r="HM9">
        <v>0</v>
      </c>
      <c r="HN9">
        <v>0</v>
      </c>
      <c r="HO9">
        <v>0</v>
      </c>
      <c r="HP9">
        <v>0</v>
      </c>
      <c r="HQ9">
        <v>0</v>
      </c>
      <c r="HR9">
        <v>0</v>
      </c>
      <c r="HS9">
        <v>0</v>
      </c>
      <c r="HT9">
        <v>0</v>
      </c>
      <c r="HU9">
        <v>0</v>
      </c>
      <c r="HV9">
        <v>0</v>
      </c>
      <c r="HW9">
        <v>0</v>
      </c>
      <c r="HX9">
        <v>0</v>
      </c>
      <c r="HY9">
        <v>0</v>
      </c>
      <c r="HZ9">
        <v>0</v>
      </c>
      <c r="IA9">
        <v>0</v>
      </c>
      <c r="IB9">
        <v>0</v>
      </c>
      <c r="IC9">
        <v>0</v>
      </c>
      <c r="ID9">
        <v>0</v>
      </c>
      <c r="IE9">
        <v>0</v>
      </c>
      <c r="IF9">
        <v>0</v>
      </c>
      <c r="IG9">
        <v>0</v>
      </c>
      <c r="IH9">
        <v>0</v>
      </c>
      <c r="II9">
        <v>0</v>
      </c>
      <c r="IJ9">
        <v>0</v>
      </c>
      <c r="IK9">
        <v>0</v>
      </c>
      <c r="IL9">
        <v>0</v>
      </c>
      <c r="IM9">
        <v>0</v>
      </c>
      <c r="IN9">
        <v>0</v>
      </c>
      <c r="IO9">
        <v>0</v>
      </c>
      <c r="IP9">
        <v>0</v>
      </c>
      <c r="IQ9">
        <v>0</v>
      </c>
      <c r="IR9">
        <v>0</v>
      </c>
      <c r="IS9">
        <v>0</v>
      </c>
      <c r="IT9">
        <v>0</v>
      </c>
      <c r="IU9">
        <v>0</v>
      </c>
    </row>
    <row r="10" spans="1:255">
      <c r="C10" t="s">
        <v>77</v>
      </c>
      <c r="D10" t="s">
        <v>735</v>
      </c>
      <c r="E10" t="s">
        <v>736</v>
      </c>
      <c r="F10">
        <v>8</v>
      </c>
      <c r="G10">
        <v>8</v>
      </c>
      <c r="H10">
        <v>8</v>
      </c>
      <c r="I10">
        <v>8.4</v>
      </c>
      <c r="J10">
        <v>8.4</v>
      </c>
      <c r="K10">
        <v>8.4</v>
      </c>
      <c r="L10">
        <v>8.4</v>
      </c>
      <c r="M10">
        <v>8.4</v>
      </c>
      <c r="N10">
        <v>8.4</v>
      </c>
      <c r="O10">
        <v>8.4</v>
      </c>
      <c r="P10">
        <v>8.4</v>
      </c>
      <c r="Q10">
        <v>8.4</v>
      </c>
      <c r="R10">
        <v>8</v>
      </c>
      <c r="S10">
        <v>8</v>
      </c>
      <c r="T10">
        <v>8</v>
      </c>
      <c r="U10">
        <v>8</v>
      </c>
      <c r="V10">
        <v>8</v>
      </c>
      <c r="W10">
        <v>8</v>
      </c>
      <c r="X10">
        <v>8</v>
      </c>
      <c r="Y10">
        <v>8</v>
      </c>
      <c r="Z10">
        <v>8</v>
      </c>
      <c r="AA10">
        <v>8</v>
      </c>
      <c r="AB10">
        <v>8</v>
      </c>
      <c r="AC10">
        <v>8</v>
      </c>
      <c r="AD10">
        <v>8</v>
      </c>
      <c r="AE10">
        <v>8</v>
      </c>
      <c r="AF10">
        <v>8</v>
      </c>
      <c r="AG10">
        <v>8</v>
      </c>
      <c r="AH10">
        <v>8</v>
      </c>
      <c r="AI10">
        <v>8</v>
      </c>
      <c r="AJ10">
        <v>8</v>
      </c>
      <c r="AK10">
        <v>8</v>
      </c>
      <c r="AL10">
        <v>8</v>
      </c>
      <c r="AM10">
        <v>8</v>
      </c>
      <c r="AN10">
        <v>8</v>
      </c>
      <c r="AO10">
        <v>8</v>
      </c>
      <c r="AP10">
        <v>6</v>
      </c>
      <c r="AQ10">
        <v>6</v>
      </c>
      <c r="AR10">
        <v>6</v>
      </c>
      <c r="AS10">
        <v>6</v>
      </c>
      <c r="AT10">
        <v>6</v>
      </c>
      <c r="AU10">
        <v>6</v>
      </c>
      <c r="AV10">
        <v>6</v>
      </c>
      <c r="AW10">
        <v>6</v>
      </c>
      <c r="AX10">
        <v>6</v>
      </c>
      <c r="AY10">
        <v>6</v>
      </c>
      <c r="AZ10">
        <v>6</v>
      </c>
      <c r="BA10">
        <v>6</v>
      </c>
      <c r="BB10">
        <v>6</v>
      </c>
      <c r="BC10">
        <v>6</v>
      </c>
      <c r="BD10">
        <v>6</v>
      </c>
      <c r="BE10">
        <v>6</v>
      </c>
      <c r="BF10">
        <v>6</v>
      </c>
      <c r="BG10">
        <v>6</v>
      </c>
      <c r="BH10">
        <v>6</v>
      </c>
      <c r="BI10">
        <v>6</v>
      </c>
      <c r="BJ10">
        <v>6</v>
      </c>
      <c r="BK10">
        <v>6</v>
      </c>
      <c r="BL10">
        <v>6</v>
      </c>
      <c r="BM10">
        <v>6</v>
      </c>
      <c r="BN10">
        <v>6</v>
      </c>
      <c r="BO10">
        <v>6</v>
      </c>
      <c r="BP10">
        <v>6</v>
      </c>
      <c r="BQ10">
        <v>6</v>
      </c>
      <c r="BR10">
        <v>6</v>
      </c>
      <c r="BS10">
        <v>6</v>
      </c>
      <c r="BT10">
        <v>6</v>
      </c>
      <c r="BU10">
        <v>6</v>
      </c>
      <c r="BV10">
        <v>6</v>
      </c>
      <c r="BW10">
        <v>6</v>
      </c>
      <c r="BX10">
        <v>6</v>
      </c>
      <c r="BY10">
        <v>6</v>
      </c>
      <c r="BZ10">
        <v>6</v>
      </c>
      <c r="CA10">
        <v>6</v>
      </c>
      <c r="CB10">
        <v>6</v>
      </c>
      <c r="CC10">
        <v>6</v>
      </c>
      <c r="CD10">
        <v>6</v>
      </c>
      <c r="CE10">
        <v>6</v>
      </c>
      <c r="CF10">
        <v>6</v>
      </c>
      <c r="CG10">
        <v>6</v>
      </c>
      <c r="CH10">
        <v>6</v>
      </c>
      <c r="CI10">
        <v>6</v>
      </c>
      <c r="CJ10">
        <v>6</v>
      </c>
      <c r="CK10">
        <v>6</v>
      </c>
      <c r="CL10">
        <v>6</v>
      </c>
      <c r="CM10">
        <v>6</v>
      </c>
      <c r="CN10">
        <v>6</v>
      </c>
      <c r="CO10">
        <v>6</v>
      </c>
      <c r="CP10">
        <v>6</v>
      </c>
      <c r="CQ10">
        <v>6</v>
      </c>
      <c r="CR10">
        <v>6</v>
      </c>
      <c r="CS10">
        <v>6</v>
      </c>
      <c r="CT10">
        <v>6</v>
      </c>
      <c r="CU10">
        <v>6</v>
      </c>
      <c r="CV10">
        <v>6</v>
      </c>
      <c r="CW10">
        <v>6</v>
      </c>
      <c r="CX10">
        <v>6</v>
      </c>
      <c r="CY10">
        <v>6</v>
      </c>
      <c r="CZ10">
        <v>6</v>
      </c>
      <c r="DA10">
        <v>6</v>
      </c>
      <c r="DB10">
        <v>6</v>
      </c>
      <c r="DC10">
        <v>6</v>
      </c>
      <c r="DD10">
        <v>6</v>
      </c>
      <c r="DE10">
        <v>6</v>
      </c>
      <c r="DF10">
        <v>6</v>
      </c>
      <c r="DG10">
        <v>6</v>
      </c>
      <c r="DH10">
        <v>6</v>
      </c>
      <c r="DI10">
        <v>6</v>
      </c>
      <c r="DJ10">
        <v>6</v>
      </c>
      <c r="DK10">
        <v>6</v>
      </c>
      <c r="DL10">
        <v>6</v>
      </c>
      <c r="DM10">
        <v>6</v>
      </c>
      <c r="DN10">
        <v>6</v>
      </c>
      <c r="DO10">
        <v>6</v>
      </c>
      <c r="DP10">
        <v>6</v>
      </c>
      <c r="DQ10">
        <v>6</v>
      </c>
      <c r="DR10">
        <v>6</v>
      </c>
      <c r="DS10">
        <v>6</v>
      </c>
      <c r="DT10">
        <v>6</v>
      </c>
      <c r="DU10">
        <v>6</v>
      </c>
      <c r="DV10">
        <v>6</v>
      </c>
      <c r="DW10">
        <v>6</v>
      </c>
      <c r="DX10">
        <v>6</v>
      </c>
      <c r="DY10">
        <v>6</v>
      </c>
      <c r="DZ10">
        <v>6</v>
      </c>
      <c r="EA10">
        <v>6</v>
      </c>
      <c r="EB10">
        <v>6</v>
      </c>
      <c r="EC10">
        <v>6</v>
      </c>
      <c r="ED10">
        <v>6</v>
      </c>
      <c r="EE10">
        <v>6</v>
      </c>
      <c r="EF10">
        <v>6</v>
      </c>
      <c r="EG10">
        <v>6</v>
      </c>
      <c r="EH10">
        <v>6</v>
      </c>
      <c r="EI10">
        <v>6</v>
      </c>
      <c r="EJ10">
        <v>6</v>
      </c>
      <c r="EK10">
        <v>6</v>
      </c>
      <c r="EL10">
        <v>6</v>
      </c>
      <c r="EM10">
        <v>6</v>
      </c>
      <c r="EN10">
        <v>6</v>
      </c>
      <c r="EO10">
        <v>6</v>
      </c>
      <c r="EP10">
        <v>6</v>
      </c>
      <c r="EQ10">
        <v>6</v>
      </c>
      <c r="ER10">
        <v>6</v>
      </c>
      <c r="ES10">
        <v>6</v>
      </c>
      <c r="ET10">
        <v>6</v>
      </c>
      <c r="EU10">
        <v>6</v>
      </c>
      <c r="EV10">
        <v>6</v>
      </c>
      <c r="EW10">
        <v>6</v>
      </c>
      <c r="EX10">
        <v>6</v>
      </c>
      <c r="EY10">
        <v>6</v>
      </c>
      <c r="EZ10">
        <v>6</v>
      </c>
      <c r="FA10">
        <v>6</v>
      </c>
      <c r="FB10">
        <v>6</v>
      </c>
      <c r="FC10">
        <v>6</v>
      </c>
      <c r="FD10">
        <v>6</v>
      </c>
      <c r="FE10">
        <v>6</v>
      </c>
      <c r="FF10">
        <v>6</v>
      </c>
      <c r="FG10">
        <v>6</v>
      </c>
      <c r="FH10">
        <v>6</v>
      </c>
      <c r="FI10">
        <v>6</v>
      </c>
      <c r="FJ10">
        <v>6</v>
      </c>
      <c r="FK10">
        <v>6</v>
      </c>
      <c r="FL10">
        <v>6</v>
      </c>
      <c r="FM10">
        <v>6</v>
      </c>
      <c r="FN10">
        <v>6</v>
      </c>
      <c r="FO10">
        <v>6</v>
      </c>
      <c r="FP10">
        <v>6</v>
      </c>
      <c r="FQ10">
        <v>6</v>
      </c>
      <c r="FR10">
        <v>6</v>
      </c>
      <c r="FS10">
        <v>6</v>
      </c>
      <c r="FT10">
        <v>6</v>
      </c>
      <c r="FU10">
        <v>6</v>
      </c>
      <c r="FV10">
        <v>6</v>
      </c>
      <c r="FW10">
        <v>6</v>
      </c>
      <c r="FX10">
        <v>6</v>
      </c>
      <c r="FY10">
        <v>6</v>
      </c>
      <c r="FZ10">
        <v>6</v>
      </c>
      <c r="GA10">
        <v>6</v>
      </c>
      <c r="GB10">
        <v>6</v>
      </c>
      <c r="GC10">
        <v>6</v>
      </c>
      <c r="GD10">
        <v>6</v>
      </c>
      <c r="GE10">
        <v>6</v>
      </c>
      <c r="GF10">
        <v>6</v>
      </c>
      <c r="GG10">
        <v>6</v>
      </c>
      <c r="GH10">
        <v>6</v>
      </c>
      <c r="GI10">
        <v>6</v>
      </c>
      <c r="GJ10">
        <v>6</v>
      </c>
      <c r="GK10">
        <v>6</v>
      </c>
      <c r="GL10">
        <v>6</v>
      </c>
      <c r="GM10">
        <v>6</v>
      </c>
      <c r="GN10">
        <v>6</v>
      </c>
      <c r="GO10">
        <v>6</v>
      </c>
      <c r="GP10">
        <v>6</v>
      </c>
      <c r="GQ10">
        <v>6</v>
      </c>
      <c r="GR10">
        <v>6</v>
      </c>
      <c r="GS10">
        <v>6</v>
      </c>
      <c r="GT10">
        <v>6</v>
      </c>
      <c r="GU10">
        <v>6</v>
      </c>
      <c r="GV10">
        <v>6</v>
      </c>
      <c r="GW10">
        <v>6</v>
      </c>
      <c r="GX10">
        <v>6</v>
      </c>
      <c r="GY10">
        <v>6</v>
      </c>
      <c r="GZ10">
        <v>6</v>
      </c>
      <c r="HA10">
        <v>6</v>
      </c>
      <c r="HB10">
        <v>6</v>
      </c>
      <c r="HC10">
        <v>6</v>
      </c>
      <c r="HD10">
        <v>6</v>
      </c>
      <c r="HE10">
        <v>6</v>
      </c>
      <c r="HF10">
        <v>6</v>
      </c>
      <c r="HG10">
        <v>6</v>
      </c>
      <c r="HH10">
        <v>6</v>
      </c>
      <c r="HI10">
        <v>6</v>
      </c>
      <c r="HJ10">
        <v>6</v>
      </c>
      <c r="HK10">
        <v>6</v>
      </c>
      <c r="HL10">
        <v>6</v>
      </c>
      <c r="HM10">
        <v>6</v>
      </c>
      <c r="HN10">
        <v>6</v>
      </c>
      <c r="HO10">
        <v>6</v>
      </c>
      <c r="HP10">
        <v>6</v>
      </c>
      <c r="HQ10">
        <v>6</v>
      </c>
      <c r="HR10">
        <v>6</v>
      </c>
      <c r="HS10">
        <v>6</v>
      </c>
      <c r="HT10">
        <v>6</v>
      </c>
      <c r="HU10">
        <v>6</v>
      </c>
      <c r="HV10">
        <v>6</v>
      </c>
      <c r="HW10">
        <v>6</v>
      </c>
      <c r="HX10">
        <v>6</v>
      </c>
      <c r="HY10">
        <v>6</v>
      </c>
      <c r="HZ10">
        <v>6</v>
      </c>
      <c r="IA10">
        <v>6</v>
      </c>
      <c r="IB10">
        <v>6</v>
      </c>
      <c r="IC10">
        <v>6</v>
      </c>
      <c r="ID10">
        <v>6</v>
      </c>
      <c r="IE10">
        <v>6</v>
      </c>
      <c r="IF10">
        <v>6</v>
      </c>
      <c r="IG10">
        <v>6</v>
      </c>
      <c r="IH10">
        <v>6</v>
      </c>
      <c r="II10">
        <v>6</v>
      </c>
      <c r="IJ10">
        <v>6</v>
      </c>
      <c r="IK10">
        <v>6</v>
      </c>
      <c r="IL10">
        <v>6</v>
      </c>
      <c r="IM10">
        <v>6</v>
      </c>
      <c r="IN10">
        <v>6</v>
      </c>
      <c r="IO10">
        <v>6</v>
      </c>
      <c r="IP10">
        <v>6</v>
      </c>
      <c r="IQ10">
        <v>6</v>
      </c>
      <c r="IR10">
        <v>6</v>
      </c>
      <c r="IS10">
        <v>6</v>
      </c>
      <c r="IT10">
        <v>6</v>
      </c>
      <c r="IU10">
        <v>6</v>
      </c>
    </row>
    <row r="11" spans="1:255">
      <c r="C11" t="s">
        <v>77</v>
      </c>
      <c r="D11" t="s">
        <v>737</v>
      </c>
      <c r="E11" t="s">
        <v>738</v>
      </c>
      <c r="F11">
        <v>2</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2</v>
      </c>
      <c r="CQ11">
        <v>0</v>
      </c>
      <c r="CR11">
        <v>0</v>
      </c>
      <c r="CS11">
        <v>0</v>
      </c>
      <c r="CT11">
        <v>0</v>
      </c>
      <c r="CU11">
        <v>0</v>
      </c>
      <c r="CV11">
        <v>0</v>
      </c>
      <c r="CW11">
        <v>0</v>
      </c>
      <c r="CX11">
        <v>0</v>
      </c>
      <c r="CY11">
        <v>0</v>
      </c>
      <c r="CZ11">
        <v>0</v>
      </c>
      <c r="DA11">
        <v>0</v>
      </c>
      <c r="DB11">
        <v>2</v>
      </c>
      <c r="DC11">
        <v>0</v>
      </c>
      <c r="DD11">
        <v>0</v>
      </c>
      <c r="DE11">
        <v>0</v>
      </c>
      <c r="DF11">
        <v>0</v>
      </c>
      <c r="DG11">
        <v>0</v>
      </c>
      <c r="DH11">
        <v>0</v>
      </c>
      <c r="DI11">
        <v>0</v>
      </c>
      <c r="DJ11">
        <v>0</v>
      </c>
      <c r="DK11">
        <v>0</v>
      </c>
      <c r="DL11">
        <v>0</v>
      </c>
      <c r="DM11">
        <v>0</v>
      </c>
      <c r="DN11">
        <v>2</v>
      </c>
      <c r="DO11">
        <v>0</v>
      </c>
      <c r="DP11">
        <v>0</v>
      </c>
      <c r="DQ11">
        <v>0</v>
      </c>
      <c r="DR11">
        <v>0</v>
      </c>
      <c r="DS11">
        <v>0</v>
      </c>
      <c r="DT11">
        <v>0</v>
      </c>
      <c r="DU11">
        <v>0</v>
      </c>
      <c r="DV11">
        <v>0</v>
      </c>
      <c r="DW11">
        <v>0</v>
      </c>
      <c r="DX11">
        <v>0</v>
      </c>
      <c r="DY11">
        <v>0</v>
      </c>
      <c r="DZ11">
        <v>2</v>
      </c>
      <c r="EA11">
        <v>0</v>
      </c>
      <c r="EB11">
        <v>0</v>
      </c>
      <c r="EC11">
        <v>0</v>
      </c>
      <c r="ED11">
        <v>0</v>
      </c>
      <c r="EE11">
        <v>0</v>
      </c>
      <c r="EF11">
        <v>0</v>
      </c>
      <c r="EG11">
        <v>0</v>
      </c>
      <c r="EH11">
        <v>0</v>
      </c>
      <c r="EI11">
        <v>0</v>
      </c>
      <c r="EJ11">
        <v>0</v>
      </c>
      <c r="EK11">
        <v>0</v>
      </c>
      <c r="EL11">
        <v>2</v>
      </c>
      <c r="EM11">
        <v>0</v>
      </c>
      <c r="EN11">
        <v>0</v>
      </c>
      <c r="EO11">
        <v>0</v>
      </c>
      <c r="EP11">
        <v>0</v>
      </c>
      <c r="EQ11">
        <v>0</v>
      </c>
      <c r="ER11">
        <v>0</v>
      </c>
      <c r="ES11">
        <v>0</v>
      </c>
      <c r="ET11">
        <v>0</v>
      </c>
      <c r="EU11">
        <v>0</v>
      </c>
      <c r="EV11">
        <v>0</v>
      </c>
      <c r="EW11">
        <v>0</v>
      </c>
      <c r="EX11">
        <v>2</v>
      </c>
      <c r="EY11">
        <v>0</v>
      </c>
      <c r="EZ11">
        <v>0</v>
      </c>
      <c r="FA11">
        <v>0</v>
      </c>
      <c r="FB11">
        <v>0</v>
      </c>
      <c r="FC11">
        <v>0</v>
      </c>
      <c r="FD11">
        <v>0</v>
      </c>
      <c r="FE11">
        <v>0</v>
      </c>
      <c r="FF11">
        <v>0</v>
      </c>
      <c r="FG11">
        <v>0</v>
      </c>
      <c r="FH11">
        <v>0</v>
      </c>
      <c r="FI11">
        <v>0</v>
      </c>
      <c r="FJ11">
        <v>2</v>
      </c>
      <c r="FK11">
        <v>0</v>
      </c>
      <c r="FL11">
        <v>0</v>
      </c>
      <c r="FM11">
        <v>0</v>
      </c>
      <c r="FN11">
        <v>0</v>
      </c>
      <c r="FO11">
        <v>0</v>
      </c>
      <c r="FP11">
        <v>0</v>
      </c>
      <c r="FQ11">
        <v>0</v>
      </c>
      <c r="FR11">
        <v>0</v>
      </c>
      <c r="FS11">
        <v>0</v>
      </c>
      <c r="FT11">
        <v>0</v>
      </c>
      <c r="FU11">
        <v>0</v>
      </c>
      <c r="FV11">
        <v>2</v>
      </c>
      <c r="FW11">
        <v>0</v>
      </c>
      <c r="FX11">
        <v>0</v>
      </c>
      <c r="FY11">
        <v>0</v>
      </c>
      <c r="FZ11">
        <v>0</v>
      </c>
      <c r="GA11">
        <v>0</v>
      </c>
      <c r="GB11">
        <v>0</v>
      </c>
      <c r="GC11">
        <v>0</v>
      </c>
      <c r="GD11">
        <v>0</v>
      </c>
      <c r="GE11">
        <v>0</v>
      </c>
      <c r="GF11">
        <v>0</v>
      </c>
      <c r="GG11">
        <v>0</v>
      </c>
      <c r="GH11">
        <v>2</v>
      </c>
      <c r="GI11">
        <v>0</v>
      </c>
      <c r="GJ11">
        <v>0</v>
      </c>
      <c r="GK11">
        <v>0</v>
      </c>
      <c r="GL11">
        <v>0</v>
      </c>
      <c r="GM11">
        <v>0</v>
      </c>
      <c r="GN11">
        <v>0</v>
      </c>
      <c r="GO11">
        <v>0</v>
      </c>
      <c r="GP11">
        <v>0</v>
      </c>
      <c r="GQ11">
        <v>0</v>
      </c>
      <c r="GR11">
        <v>0</v>
      </c>
      <c r="GS11">
        <v>0</v>
      </c>
      <c r="GT11">
        <v>2</v>
      </c>
      <c r="GU11">
        <v>0</v>
      </c>
      <c r="GV11">
        <v>0</v>
      </c>
      <c r="GW11">
        <v>0</v>
      </c>
      <c r="GX11">
        <v>0</v>
      </c>
      <c r="GY11">
        <v>0</v>
      </c>
      <c r="GZ11">
        <v>0</v>
      </c>
      <c r="HA11">
        <v>0</v>
      </c>
      <c r="HB11">
        <v>0</v>
      </c>
      <c r="HC11">
        <v>0</v>
      </c>
      <c r="HD11">
        <v>0</v>
      </c>
      <c r="HE11">
        <v>0</v>
      </c>
      <c r="HF11">
        <v>2</v>
      </c>
      <c r="HG11">
        <v>0</v>
      </c>
      <c r="HH11">
        <v>0</v>
      </c>
      <c r="HI11">
        <v>0</v>
      </c>
      <c r="HJ11">
        <v>0</v>
      </c>
      <c r="HK11">
        <v>0</v>
      </c>
      <c r="HL11">
        <v>0</v>
      </c>
      <c r="HM11">
        <v>0</v>
      </c>
      <c r="HN11">
        <v>0</v>
      </c>
      <c r="HO11">
        <v>0</v>
      </c>
      <c r="HP11">
        <v>0</v>
      </c>
      <c r="HQ11">
        <v>0</v>
      </c>
      <c r="HR11">
        <v>2</v>
      </c>
      <c r="HS11">
        <v>0</v>
      </c>
      <c r="HT11">
        <v>0</v>
      </c>
      <c r="HU11">
        <v>0</v>
      </c>
      <c r="HV11">
        <v>0</v>
      </c>
      <c r="HW11">
        <v>0</v>
      </c>
      <c r="HX11">
        <v>0</v>
      </c>
      <c r="HY11">
        <v>0</v>
      </c>
      <c r="HZ11">
        <v>0</v>
      </c>
      <c r="IA11">
        <v>0</v>
      </c>
      <c r="IB11">
        <v>0</v>
      </c>
      <c r="IC11">
        <v>0</v>
      </c>
      <c r="ID11">
        <v>2</v>
      </c>
      <c r="IE11">
        <v>0</v>
      </c>
      <c r="IF11">
        <v>0</v>
      </c>
      <c r="IG11">
        <v>0</v>
      </c>
      <c r="IH11">
        <v>0</v>
      </c>
      <c r="II11">
        <v>0</v>
      </c>
      <c r="IJ11">
        <v>0</v>
      </c>
      <c r="IK11">
        <v>0</v>
      </c>
      <c r="IL11">
        <v>0</v>
      </c>
      <c r="IM11">
        <v>0</v>
      </c>
      <c r="IN11">
        <v>0</v>
      </c>
      <c r="IO11">
        <v>0</v>
      </c>
      <c r="IP11">
        <v>2</v>
      </c>
      <c r="IQ11">
        <v>0</v>
      </c>
      <c r="IR11">
        <v>0</v>
      </c>
      <c r="IS11">
        <v>0</v>
      </c>
      <c r="IT11">
        <v>0</v>
      </c>
      <c r="IU11">
        <v>0</v>
      </c>
    </row>
    <row r="12" spans="1:255">
      <c r="C12" t="s">
        <v>77</v>
      </c>
      <c r="E12" t="s">
        <v>739</v>
      </c>
      <c r="F12">
        <v>10</v>
      </c>
      <c r="G12">
        <v>8</v>
      </c>
      <c r="H12">
        <v>8</v>
      </c>
      <c r="I12">
        <v>8.4</v>
      </c>
      <c r="J12">
        <v>8.4</v>
      </c>
      <c r="K12">
        <v>8.4</v>
      </c>
      <c r="L12">
        <v>8.4</v>
      </c>
      <c r="M12">
        <v>8.4</v>
      </c>
      <c r="N12">
        <v>8.4</v>
      </c>
      <c r="O12">
        <v>8.4</v>
      </c>
      <c r="P12">
        <v>8.4</v>
      </c>
      <c r="Q12">
        <v>8.4</v>
      </c>
      <c r="R12">
        <v>8</v>
      </c>
      <c r="S12">
        <v>8</v>
      </c>
      <c r="T12">
        <v>8</v>
      </c>
      <c r="U12">
        <v>8</v>
      </c>
      <c r="V12">
        <v>8</v>
      </c>
      <c r="W12">
        <v>8</v>
      </c>
      <c r="X12">
        <v>8</v>
      </c>
      <c r="Y12">
        <v>8</v>
      </c>
      <c r="Z12">
        <v>8</v>
      </c>
      <c r="AA12">
        <v>8</v>
      </c>
      <c r="AB12">
        <v>8</v>
      </c>
      <c r="AC12">
        <v>8</v>
      </c>
      <c r="AD12">
        <v>8</v>
      </c>
      <c r="AE12">
        <v>8</v>
      </c>
      <c r="AF12">
        <v>8</v>
      </c>
      <c r="AG12">
        <v>8</v>
      </c>
      <c r="AH12">
        <v>8</v>
      </c>
      <c r="AI12">
        <v>8</v>
      </c>
      <c r="AJ12">
        <v>8</v>
      </c>
      <c r="AK12">
        <v>8</v>
      </c>
      <c r="AL12">
        <v>8</v>
      </c>
      <c r="AM12">
        <v>8</v>
      </c>
      <c r="AN12">
        <v>8</v>
      </c>
      <c r="AO12">
        <v>8</v>
      </c>
      <c r="AP12">
        <v>6</v>
      </c>
      <c r="AQ12">
        <v>6</v>
      </c>
      <c r="AR12">
        <v>6</v>
      </c>
      <c r="AS12">
        <v>6</v>
      </c>
      <c r="AT12">
        <v>6</v>
      </c>
      <c r="AU12">
        <v>6</v>
      </c>
      <c r="AV12">
        <v>6</v>
      </c>
      <c r="AW12">
        <v>6</v>
      </c>
      <c r="AX12">
        <v>6</v>
      </c>
      <c r="AY12">
        <v>6</v>
      </c>
      <c r="AZ12">
        <v>6</v>
      </c>
      <c r="BA12">
        <v>6</v>
      </c>
      <c r="BB12">
        <v>6</v>
      </c>
      <c r="BC12">
        <v>6</v>
      </c>
      <c r="BD12">
        <v>6</v>
      </c>
      <c r="BE12">
        <v>6</v>
      </c>
      <c r="BF12">
        <v>6</v>
      </c>
      <c r="BG12">
        <v>6</v>
      </c>
      <c r="BH12">
        <v>6</v>
      </c>
      <c r="BI12">
        <v>6</v>
      </c>
      <c r="BJ12">
        <v>6</v>
      </c>
      <c r="BK12">
        <v>6</v>
      </c>
      <c r="BL12">
        <v>6</v>
      </c>
      <c r="BM12">
        <v>6</v>
      </c>
      <c r="BN12">
        <v>6</v>
      </c>
      <c r="BO12">
        <v>6</v>
      </c>
      <c r="BP12">
        <v>6</v>
      </c>
      <c r="BQ12">
        <v>6</v>
      </c>
      <c r="BR12">
        <v>6</v>
      </c>
      <c r="BS12">
        <v>6</v>
      </c>
      <c r="BT12">
        <v>6</v>
      </c>
      <c r="BU12">
        <v>6</v>
      </c>
      <c r="BV12">
        <v>6</v>
      </c>
      <c r="BW12">
        <v>6</v>
      </c>
      <c r="BX12">
        <v>6</v>
      </c>
      <c r="BY12">
        <v>6</v>
      </c>
      <c r="BZ12">
        <v>6</v>
      </c>
      <c r="CA12">
        <v>6</v>
      </c>
      <c r="CB12">
        <v>6</v>
      </c>
      <c r="CC12">
        <v>6</v>
      </c>
      <c r="CD12">
        <v>6</v>
      </c>
      <c r="CE12">
        <v>6</v>
      </c>
      <c r="CF12">
        <v>6</v>
      </c>
      <c r="CG12">
        <v>6</v>
      </c>
      <c r="CH12">
        <v>6</v>
      </c>
      <c r="CI12">
        <v>6</v>
      </c>
      <c r="CJ12">
        <v>6</v>
      </c>
      <c r="CK12">
        <v>6</v>
      </c>
      <c r="CL12">
        <v>6</v>
      </c>
      <c r="CM12">
        <v>6</v>
      </c>
      <c r="CN12">
        <v>6</v>
      </c>
      <c r="CO12">
        <v>6</v>
      </c>
      <c r="CP12">
        <v>8</v>
      </c>
      <c r="CQ12">
        <v>6</v>
      </c>
      <c r="CR12">
        <v>6</v>
      </c>
      <c r="CS12">
        <v>6</v>
      </c>
      <c r="CT12">
        <v>6</v>
      </c>
      <c r="CU12">
        <v>6</v>
      </c>
      <c r="CV12">
        <v>6</v>
      </c>
      <c r="CW12">
        <v>6</v>
      </c>
      <c r="CX12">
        <v>6</v>
      </c>
      <c r="CY12">
        <v>6</v>
      </c>
      <c r="CZ12">
        <v>6</v>
      </c>
      <c r="DA12">
        <v>6</v>
      </c>
      <c r="DB12">
        <v>8</v>
      </c>
      <c r="DC12">
        <v>6</v>
      </c>
      <c r="DD12">
        <v>6</v>
      </c>
      <c r="DE12">
        <v>6</v>
      </c>
      <c r="DF12">
        <v>6</v>
      </c>
      <c r="DG12">
        <v>6</v>
      </c>
      <c r="DH12">
        <v>6</v>
      </c>
      <c r="DI12">
        <v>6</v>
      </c>
      <c r="DJ12">
        <v>6</v>
      </c>
      <c r="DK12">
        <v>6</v>
      </c>
      <c r="DL12">
        <v>6</v>
      </c>
      <c r="DM12">
        <v>6</v>
      </c>
      <c r="DN12">
        <v>8</v>
      </c>
      <c r="DO12">
        <v>6</v>
      </c>
      <c r="DP12">
        <v>6</v>
      </c>
      <c r="DQ12">
        <v>6</v>
      </c>
      <c r="DR12">
        <v>6</v>
      </c>
      <c r="DS12">
        <v>6</v>
      </c>
      <c r="DT12">
        <v>6</v>
      </c>
      <c r="DU12">
        <v>6</v>
      </c>
      <c r="DV12">
        <v>6</v>
      </c>
      <c r="DW12">
        <v>6</v>
      </c>
      <c r="DX12">
        <v>6</v>
      </c>
      <c r="DY12">
        <v>6</v>
      </c>
      <c r="DZ12">
        <v>8</v>
      </c>
      <c r="EA12">
        <v>6</v>
      </c>
      <c r="EB12">
        <v>6</v>
      </c>
      <c r="EC12">
        <v>6</v>
      </c>
      <c r="ED12">
        <v>6</v>
      </c>
      <c r="EE12">
        <v>6</v>
      </c>
      <c r="EF12">
        <v>6</v>
      </c>
      <c r="EG12">
        <v>6</v>
      </c>
      <c r="EH12">
        <v>6</v>
      </c>
      <c r="EI12">
        <v>6</v>
      </c>
      <c r="EJ12">
        <v>6</v>
      </c>
      <c r="EK12">
        <v>6</v>
      </c>
      <c r="EL12">
        <v>8</v>
      </c>
      <c r="EM12">
        <v>6</v>
      </c>
      <c r="EN12">
        <v>6</v>
      </c>
      <c r="EO12">
        <v>6</v>
      </c>
      <c r="EP12">
        <v>6</v>
      </c>
      <c r="EQ12">
        <v>6</v>
      </c>
      <c r="ER12">
        <v>6</v>
      </c>
      <c r="ES12">
        <v>6</v>
      </c>
      <c r="ET12">
        <v>6</v>
      </c>
      <c r="EU12">
        <v>6</v>
      </c>
      <c r="EV12">
        <v>6</v>
      </c>
      <c r="EW12">
        <v>6</v>
      </c>
      <c r="EX12">
        <v>8</v>
      </c>
      <c r="EY12">
        <v>6</v>
      </c>
      <c r="EZ12">
        <v>6</v>
      </c>
      <c r="FA12">
        <v>6</v>
      </c>
      <c r="FB12">
        <v>6</v>
      </c>
      <c r="FC12">
        <v>6</v>
      </c>
      <c r="FD12">
        <v>6</v>
      </c>
      <c r="FE12">
        <v>6</v>
      </c>
      <c r="FF12">
        <v>6</v>
      </c>
      <c r="FG12">
        <v>6</v>
      </c>
      <c r="FH12">
        <v>6</v>
      </c>
      <c r="FI12">
        <v>6</v>
      </c>
      <c r="FJ12">
        <v>8</v>
      </c>
      <c r="FK12">
        <v>6</v>
      </c>
      <c r="FL12">
        <v>6</v>
      </c>
      <c r="FM12">
        <v>6</v>
      </c>
      <c r="FN12">
        <v>6</v>
      </c>
      <c r="FO12">
        <v>6</v>
      </c>
      <c r="FP12">
        <v>6</v>
      </c>
      <c r="FQ12">
        <v>6</v>
      </c>
      <c r="FR12">
        <v>6</v>
      </c>
      <c r="FS12">
        <v>6</v>
      </c>
      <c r="FT12">
        <v>6</v>
      </c>
      <c r="FU12">
        <v>6</v>
      </c>
      <c r="FV12">
        <v>8</v>
      </c>
      <c r="FW12">
        <v>6</v>
      </c>
      <c r="FX12">
        <v>6</v>
      </c>
      <c r="FY12">
        <v>6</v>
      </c>
      <c r="FZ12">
        <v>6</v>
      </c>
      <c r="GA12">
        <v>6</v>
      </c>
      <c r="GB12">
        <v>6</v>
      </c>
      <c r="GC12">
        <v>6</v>
      </c>
      <c r="GD12">
        <v>6</v>
      </c>
      <c r="GE12">
        <v>6</v>
      </c>
      <c r="GF12">
        <v>6</v>
      </c>
      <c r="GG12">
        <v>6</v>
      </c>
      <c r="GH12">
        <v>8</v>
      </c>
      <c r="GI12">
        <v>6</v>
      </c>
      <c r="GJ12">
        <v>6</v>
      </c>
      <c r="GK12">
        <v>6</v>
      </c>
      <c r="GL12">
        <v>6</v>
      </c>
      <c r="GM12">
        <v>6</v>
      </c>
      <c r="GN12">
        <v>6</v>
      </c>
      <c r="GO12">
        <v>6</v>
      </c>
      <c r="GP12">
        <v>6</v>
      </c>
      <c r="GQ12">
        <v>6</v>
      </c>
      <c r="GR12">
        <v>6</v>
      </c>
      <c r="GS12">
        <v>6</v>
      </c>
      <c r="GT12">
        <v>8</v>
      </c>
      <c r="GU12">
        <v>6</v>
      </c>
      <c r="GV12">
        <v>6</v>
      </c>
      <c r="GW12">
        <v>6</v>
      </c>
      <c r="GX12">
        <v>6</v>
      </c>
      <c r="GY12">
        <v>6</v>
      </c>
      <c r="GZ12">
        <v>6</v>
      </c>
      <c r="HA12">
        <v>6</v>
      </c>
      <c r="HB12">
        <v>6</v>
      </c>
      <c r="HC12">
        <v>6</v>
      </c>
      <c r="HD12">
        <v>6</v>
      </c>
      <c r="HE12">
        <v>6</v>
      </c>
      <c r="HF12">
        <v>8</v>
      </c>
      <c r="HG12">
        <v>6</v>
      </c>
      <c r="HH12">
        <v>6</v>
      </c>
      <c r="HI12">
        <v>6</v>
      </c>
      <c r="HJ12">
        <v>6</v>
      </c>
      <c r="HK12">
        <v>6</v>
      </c>
      <c r="HL12">
        <v>6</v>
      </c>
      <c r="HM12">
        <v>6</v>
      </c>
      <c r="HN12">
        <v>6</v>
      </c>
      <c r="HO12">
        <v>6</v>
      </c>
      <c r="HP12">
        <v>6</v>
      </c>
      <c r="HQ12">
        <v>6</v>
      </c>
      <c r="HR12">
        <v>8</v>
      </c>
      <c r="HS12">
        <v>6</v>
      </c>
      <c r="HT12">
        <v>6</v>
      </c>
      <c r="HU12">
        <v>6</v>
      </c>
      <c r="HV12">
        <v>6</v>
      </c>
      <c r="HW12">
        <v>6</v>
      </c>
      <c r="HX12">
        <v>6</v>
      </c>
      <c r="HY12">
        <v>6</v>
      </c>
      <c r="HZ12">
        <v>6</v>
      </c>
      <c r="IA12">
        <v>6</v>
      </c>
      <c r="IB12">
        <v>6</v>
      </c>
      <c r="IC12">
        <v>6</v>
      </c>
      <c r="ID12">
        <v>8</v>
      </c>
      <c r="IE12">
        <v>6</v>
      </c>
      <c r="IF12">
        <v>6</v>
      </c>
      <c r="IG12">
        <v>6</v>
      </c>
      <c r="IH12">
        <v>6</v>
      </c>
      <c r="II12">
        <v>6</v>
      </c>
      <c r="IJ12">
        <v>6</v>
      </c>
      <c r="IK12">
        <v>6</v>
      </c>
      <c r="IL12">
        <v>6</v>
      </c>
      <c r="IM12">
        <v>6</v>
      </c>
      <c r="IN12">
        <v>6</v>
      </c>
      <c r="IO12">
        <v>6</v>
      </c>
      <c r="IP12">
        <v>8</v>
      </c>
      <c r="IQ12">
        <v>6</v>
      </c>
      <c r="IR12">
        <v>6</v>
      </c>
      <c r="IS12">
        <v>6</v>
      </c>
      <c r="IT12">
        <v>6</v>
      </c>
      <c r="IU12">
        <v>6</v>
      </c>
    </row>
    <row r="13" spans="1:255">
      <c r="E13" t="s">
        <v>740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ET13">
        <v>0</v>
      </c>
      <c r="EU13">
        <v>0</v>
      </c>
      <c r="EV13">
        <v>0</v>
      </c>
      <c r="EW13">
        <v>0</v>
      </c>
      <c r="EX13">
        <v>0</v>
      </c>
      <c r="EY13">
        <v>0</v>
      </c>
      <c r="EZ13">
        <v>0</v>
      </c>
      <c r="FA13">
        <v>0</v>
      </c>
      <c r="FB13">
        <v>0</v>
      </c>
      <c r="FC13">
        <v>0</v>
      </c>
      <c r="FD13">
        <v>0</v>
      </c>
      <c r="FE13">
        <v>0</v>
      </c>
      <c r="FF13">
        <v>0</v>
      </c>
      <c r="FG13">
        <v>0</v>
      </c>
      <c r="FH13">
        <v>0</v>
      </c>
      <c r="FI13">
        <v>0</v>
      </c>
      <c r="FJ13">
        <v>0</v>
      </c>
      <c r="FK13">
        <v>0</v>
      </c>
      <c r="FL13">
        <v>0</v>
      </c>
      <c r="FM13">
        <v>0</v>
      </c>
      <c r="FN13">
        <v>0</v>
      </c>
      <c r="FO13">
        <v>0</v>
      </c>
      <c r="FP13">
        <v>0</v>
      </c>
      <c r="FQ13">
        <v>0</v>
      </c>
      <c r="HZ13">
        <v>0</v>
      </c>
      <c r="IA13">
        <v>0</v>
      </c>
      <c r="IB13">
        <v>0</v>
      </c>
      <c r="IC13">
        <v>0</v>
      </c>
      <c r="ID13">
        <v>0</v>
      </c>
      <c r="IE13">
        <v>0</v>
      </c>
      <c r="IF13">
        <v>0</v>
      </c>
      <c r="IG13">
        <v>0</v>
      </c>
      <c r="IH13">
        <v>0</v>
      </c>
      <c r="II13">
        <v>0</v>
      </c>
      <c r="IJ13">
        <v>0</v>
      </c>
      <c r="IK13">
        <v>0</v>
      </c>
      <c r="IL13">
        <v>0</v>
      </c>
      <c r="IM13">
        <v>0</v>
      </c>
      <c r="IN13">
        <v>0</v>
      </c>
      <c r="IO13">
        <v>0</v>
      </c>
      <c r="IP13">
        <v>0</v>
      </c>
      <c r="IQ13">
        <v>0</v>
      </c>
      <c r="IR13">
        <v>0</v>
      </c>
      <c r="IS13">
        <v>0</v>
      </c>
      <c r="IT13">
        <v>0</v>
      </c>
      <c r="IU13">
        <v>0</v>
      </c>
    </row>
    <row r="14" spans="1:255">
      <c r="C14" t="s">
        <v>77</v>
      </c>
      <c r="D14" t="s">
        <v>741</v>
      </c>
      <c r="E14" t="s">
        <v>736</v>
      </c>
      <c r="F14">
        <v>32</v>
      </c>
      <c r="G14">
        <v>32</v>
      </c>
      <c r="H14">
        <v>32</v>
      </c>
      <c r="I14">
        <v>32</v>
      </c>
      <c r="J14">
        <v>32</v>
      </c>
      <c r="K14">
        <v>32</v>
      </c>
      <c r="L14">
        <v>32</v>
      </c>
      <c r="M14">
        <v>32</v>
      </c>
      <c r="N14">
        <v>32</v>
      </c>
      <c r="O14">
        <v>32</v>
      </c>
      <c r="P14">
        <v>32</v>
      </c>
      <c r="Q14">
        <v>32</v>
      </c>
      <c r="R14">
        <v>31</v>
      </c>
      <c r="S14">
        <v>31</v>
      </c>
      <c r="T14">
        <v>31</v>
      </c>
      <c r="U14">
        <v>31</v>
      </c>
      <c r="V14">
        <v>31</v>
      </c>
      <c r="W14">
        <v>31</v>
      </c>
      <c r="X14">
        <v>31</v>
      </c>
      <c r="Y14">
        <v>31</v>
      </c>
      <c r="Z14">
        <v>31</v>
      </c>
      <c r="AA14">
        <v>31</v>
      </c>
      <c r="AB14">
        <v>31</v>
      </c>
      <c r="AC14">
        <v>31</v>
      </c>
      <c r="AD14">
        <v>31</v>
      </c>
      <c r="AE14">
        <v>31</v>
      </c>
      <c r="AF14">
        <v>31</v>
      </c>
      <c r="AG14">
        <v>31</v>
      </c>
      <c r="AH14">
        <v>31</v>
      </c>
      <c r="AI14">
        <v>31</v>
      </c>
      <c r="AJ14">
        <v>31</v>
      </c>
      <c r="AK14">
        <v>31</v>
      </c>
      <c r="AL14">
        <v>31</v>
      </c>
      <c r="AM14">
        <v>31</v>
      </c>
      <c r="AN14">
        <v>31</v>
      </c>
      <c r="AO14">
        <v>31</v>
      </c>
      <c r="AP14">
        <v>31</v>
      </c>
      <c r="AQ14">
        <v>31</v>
      </c>
      <c r="AR14">
        <v>31</v>
      </c>
      <c r="AS14">
        <v>31</v>
      </c>
      <c r="AT14">
        <v>31</v>
      </c>
      <c r="AU14">
        <v>31</v>
      </c>
      <c r="AV14">
        <v>31</v>
      </c>
      <c r="AW14">
        <v>31</v>
      </c>
      <c r="AX14">
        <v>31</v>
      </c>
      <c r="AY14">
        <v>31</v>
      </c>
      <c r="AZ14">
        <v>31</v>
      </c>
      <c r="BA14">
        <v>31</v>
      </c>
      <c r="BB14">
        <v>31</v>
      </c>
      <c r="BC14">
        <v>31</v>
      </c>
      <c r="BD14">
        <v>31</v>
      </c>
      <c r="BE14">
        <v>31</v>
      </c>
      <c r="BF14">
        <v>31</v>
      </c>
      <c r="BG14">
        <v>31</v>
      </c>
      <c r="BH14">
        <v>31</v>
      </c>
      <c r="BI14">
        <v>31</v>
      </c>
      <c r="BJ14">
        <v>31</v>
      </c>
      <c r="BK14">
        <v>31</v>
      </c>
      <c r="BL14">
        <v>31</v>
      </c>
      <c r="BM14">
        <v>31</v>
      </c>
      <c r="BN14">
        <v>31</v>
      </c>
      <c r="BO14">
        <v>31</v>
      </c>
      <c r="BP14">
        <v>31</v>
      </c>
      <c r="BQ14">
        <v>31</v>
      </c>
      <c r="BR14">
        <v>31</v>
      </c>
      <c r="BS14">
        <v>31</v>
      </c>
      <c r="BT14">
        <v>31</v>
      </c>
      <c r="BU14">
        <v>31</v>
      </c>
      <c r="BV14">
        <v>31</v>
      </c>
      <c r="BW14">
        <v>31</v>
      </c>
      <c r="BX14">
        <v>31</v>
      </c>
      <c r="BY14">
        <v>31</v>
      </c>
      <c r="BZ14">
        <v>31</v>
      </c>
      <c r="CA14">
        <v>31</v>
      </c>
      <c r="CB14">
        <v>31</v>
      </c>
      <c r="CC14">
        <v>31</v>
      </c>
      <c r="CD14">
        <v>31</v>
      </c>
      <c r="CE14">
        <v>31</v>
      </c>
      <c r="CF14">
        <v>31</v>
      </c>
      <c r="CG14">
        <v>31</v>
      </c>
      <c r="CH14">
        <v>31</v>
      </c>
      <c r="CI14">
        <v>31</v>
      </c>
      <c r="CJ14">
        <v>31</v>
      </c>
      <c r="CK14">
        <v>31</v>
      </c>
      <c r="CL14">
        <v>31</v>
      </c>
      <c r="CM14">
        <v>31</v>
      </c>
      <c r="CN14">
        <v>31</v>
      </c>
      <c r="CO14">
        <v>31</v>
      </c>
      <c r="CP14">
        <v>31</v>
      </c>
      <c r="CQ14">
        <v>31</v>
      </c>
      <c r="CR14">
        <v>31</v>
      </c>
      <c r="CS14">
        <v>31</v>
      </c>
      <c r="CT14">
        <v>31</v>
      </c>
      <c r="CU14">
        <v>31</v>
      </c>
      <c r="CV14">
        <v>31</v>
      </c>
      <c r="CW14">
        <v>31</v>
      </c>
      <c r="CX14">
        <v>31</v>
      </c>
      <c r="CY14">
        <v>31</v>
      </c>
      <c r="CZ14">
        <v>31</v>
      </c>
      <c r="DA14">
        <v>31</v>
      </c>
      <c r="DB14">
        <v>31</v>
      </c>
      <c r="DC14">
        <v>31</v>
      </c>
      <c r="DD14">
        <v>31</v>
      </c>
      <c r="DE14">
        <v>31</v>
      </c>
      <c r="DF14">
        <v>31</v>
      </c>
      <c r="DG14">
        <v>31</v>
      </c>
      <c r="DH14">
        <v>31</v>
      </c>
      <c r="DI14">
        <v>31</v>
      </c>
      <c r="DJ14">
        <v>31</v>
      </c>
      <c r="DK14">
        <v>31</v>
      </c>
      <c r="DL14">
        <v>31</v>
      </c>
      <c r="DM14">
        <v>31</v>
      </c>
      <c r="DN14">
        <v>31</v>
      </c>
      <c r="DO14">
        <v>31</v>
      </c>
      <c r="DP14">
        <v>31</v>
      </c>
      <c r="DQ14">
        <v>31</v>
      </c>
      <c r="DR14">
        <v>31</v>
      </c>
      <c r="DS14">
        <v>31</v>
      </c>
      <c r="DT14">
        <v>31</v>
      </c>
      <c r="DU14">
        <v>31</v>
      </c>
      <c r="DV14">
        <v>31</v>
      </c>
      <c r="DW14">
        <v>31</v>
      </c>
      <c r="DX14">
        <v>31</v>
      </c>
      <c r="DY14">
        <v>31</v>
      </c>
      <c r="DZ14">
        <v>31</v>
      </c>
      <c r="EA14">
        <v>31</v>
      </c>
      <c r="EB14">
        <v>31</v>
      </c>
      <c r="EC14">
        <v>31</v>
      </c>
      <c r="ED14">
        <v>31</v>
      </c>
      <c r="EE14">
        <v>31</v>
      </c>
      <c r="EF14">
        <v>31</v>
      </c>
      <c r="EG14">
        <v>31</v>
      </c>
      <c r="EH14">
        <v>31</v>
      </c>
      <c r="EI14">
        <v>31</v>
      </c>
      <c r="EJ14">
        <v>31</v>
      </c>
      <c r="EK14">
        <v>31</v>
      </c>
      <c r="EL14">
        <v>31</v>
      </c>
      <c r="EM14">
        <v>31</v>
      </c>
      <c r="EN14">
        <v>31</v>
      </c>
      <c r="EO14">
        <v>31</v>
      </c>
      <c r="EP14">
        <v>31</v>
      </c>
      <c r="EQ14">
        <v>31</v>
      </c>
      <c r="ER14">
        <v>31</v>
      </c>
      <c r="ES14">
        <v>31</v>
      </c>
      <c r="ET14">
        <v>31</v>
      </c>
      <c r="EU14">
        <v>31</v>
      </c>
      <c r="EV14">
        <v>31</v>
      </c>
      <c r="EW14">
        <v>31</v>
      </c>
      <c r="EX14">
        <v>31</v>
      </c>
      <c r="EY14">
        <v>31</v>
      </c>
      <c r="EZ14">
        <v>31</v>
      </c>
      <c r="FA14">
        <v>31</v>
      </c>
      <c r="FB14">
        <v>31</v>
      </c>
      <c r="FC14">
        <v>31</v>
      </c>
      <c r="FD14">
        <v>31</v>
      </c>
      <c r="FE14">
        <v>31</v>
      </c>
      <c r="FF14">
        <v>31</v>
      </c>
      <c r="FG14">
        <v>31</v>
      </c>
      <c r="FH14">
        <v>31</v>
      </c>
      <c r="FI14">
        <v>31</v>
      </c>
      <c r="FJ14">
        <v>31</v>
      </c>
      <c r="FK14">
        <v>31</v>
      </c>
      <c r="FL14">
        <v>31</v>
      </c>
      <c r="FM14">
        <v>31</v>
      </c>
      <c r="FN14">
        <v>31</v>
      </c>
      <c r="FO14">
        <v>31</v>
      </c>
      <c r="FP14">
        <v>31</v>
      </c>
      <c r="FQ14">
        <v>31</v>
      </c>
      <c r="FR14">
        <v>31</v>
      </c>
      <c r="FS14">
        <v>31</v>
      </c>
      <c r="FT14">
        <v>31</v>
      </c>
      <c r="FU14">
        <v>31</v>
      </c>
      <c r="FV14">
        <v>31</v>
      </c>
      <c r="FW14">
        <v>31</v>
      </c>
      <c r="FX14">
        <v>31</v>
      </c>
      <c r="FY14">
        <v>31</v>
      </c>
      <c r="FZ14">
        <v>31</v>
      </c>
      <c r="GA14">
        <v>31</v>
      </c>
      <c r="GB14">
        <v>31</v>
      </c>
      <c r="GC14">
        <v>31</v>
      </c>
      <c r="GD14">
        <v>31</v>
      </c>
      <c r="GE14">
        <v>31</v>
      </c>
      <c r="GF14">
        <v>31</v>
      </c>
      <c r="GG14">
        <v>31</v>
      </c>
      <c r="GH14">
        <v>31</v>
      </c>
      <c r="GI14">
        <v>31</v>
      </c>
      <c r="GJ14">
        <v>31</v>
      </c>
      <c r="GK14">
        <v>31</v>
      </c>
      <c r="GL14">
        <v>31</v>
      </c>
      <c r="GM14">
        <v>31</v>
      </c>
      <c r="GN14">
        <v>31</v>
      </c>
      <c r="GO14">
        <v>31</v>
      </c>
      <c r="GP14">
        <v>31</v>
      </c>
      <c r="GQ14">
        <v>31</v>
      </c>
      <c r="GR14">
        <v>31</v>
      </c>
      <c r="GS14">
        <v>31</v>
      </c>
      <c r="GT14">
        <v>31</v>
      </c>
      <c r="GU14">
        <v>31</v>
      </c>
      <c r="GV14">
        <v>31</v>
      </c>
      <c r="GW14">
        <v>31</v>
      </c>
      <c r="GX14">
        <v>31</v>
      </c>
      <c r="GY14">
        <v>31</v>
      </c>
      <c r="GZ14">
        <v>31</v>
      </c>
      <c r="HA14">
        <v>31</v>
      </c>
      <c r="HB14">
        <v>31</v>
      </c>
      <c r="HC14">
        <v>31</v>
      </c>
      <c r="HD14">
        <v>31</v>
      </c>
      <c r="HE14">
        <v>31</v>
      </c>
      <c r="HF14">
        <v>31</v>
      </c>
      <c r="HG14">
        <v>31</v>
      </c>
      <c r="HH14">
        <v>31</v>
      </c>
      <c r="HI14">
        <v>31</v>
      </c>
      <c r="HJ14">
        <v>31</v>
      </c>
      <c r="HK14">
        <v>31</v>
      </c>
      <c r="HL14">
        <v>31</v>
      </c>
      <c r="HM14">
        <v>31</v>
      </c>
      <c r="HN14">
        <v>31</v>
      </c>
      <c r="HO14">
        <v>31</v>
      </c>
      <c r="HP14">
        <v>31</v>
      </c>
      <c r="HQ14">
        <v>31</v>
      </c>
      <c r="HR14">
        <v>31</v>
      </c>
      <c r="HS14">
        <v>31</v>
      </c>
      <c r="HT14">
        <v>31</v>
      </c>
      <c r="HU14">
        <v>31</v>
      </c>
      <c r="HV14">
        <v>31</v>
      </c>
      <c r="HW14">
        <v>31</v>
      </c>
      <c r="HX14">
        <v>31</v>
      </c>
      <c r="HY14">
        <v>31</v>
      </c>
      <c r="HZ14">
        <v>31</v>
      </c>
      <c r="IA14">
        <v>31</v>
      </c>
      <c r="IB14">
        <v>31</v>
      </c>
      <c r="IC14">
        <v>31</v>
      </c>
      <c r="ID14">
        <v>31</v>
      </c>
      <c r="IE14">
        <v>31</v>
      </c>
      <c r="IF14">
        <v>31</v>
      </c>
      <c r="IG14">
        <v>31</v>
      </c>
      <c r="IH14">
        <v>31</v>
      </c>
      <c r="II14">
        <v>31</v>
      </c>
      <c r="IJ14">
        <v>31</v>
      </c>
      <c r="IK14">
        <v>31</v>
      </c>
      <c r="IL14">
        <v>31</v>
      </c>
      <c r="IM14">
        <v>31</v>
      </c>
      <c r="IN14">
        <v>31</v>
      </c>
      <c r="IO14">
        <v>31</v>
      </c>
      <c r="IP14">
        <v>31</v>
      </c>
      <c r="IQ14">
        <v>31</v>
      </c>
      <c r="IR14">
        <v>31</v>
      </c>
      <c r="IS14">
        <v>31</v>
      </c>
      <c r="IT14">
        <v>31</v>
      </c>
      <c r="IU14">
        <v>31</v>
      </c>
    </row>
    <row r="15" spans="1:255">
      <c r="C15" t="s">
        <v>77</v>
      </c>
      <c r="D15" t="s">
        <v>742</v>
      </c>
      <c r="E15" t="s">
        <v>738</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C15">
        <v>0</v>
      </c>
      <c r="FD15">
        <v>0</v>
      </c>
      <c r="FE15">
        <v>0</v>
      </c>
      <c r="FF15">
        <v>0</v>
      </c>
      <c r="FG15">
        <v>0</v>
      </c>
      <c r="FH15">
        <v>0</v>
      </c>
      <c r="FI15">
        <v>0</v>
      </c>
      <c r="FJ15">
        <v>0</v>
      </c>
      <c r="FK15">
        <v>0</v>
      </c>
      <c r="FL15">
        <v>0</v>
      </c>
      <c r="FM15">
        <v>0</v>
      </c>
      <c r="FN15">
        <v>0</v>
      </c>
      <c r="FO15">
        <v>0</v>
      </c>
      <c r="FP15">
        <v>0</v>
      </c>
      <c r="FQ15">
        <v>0</v>
      </c>
      <c r="FR15">
        <v>0</v>
      </c>
      <c r="FS15">
        <v>0</v>
      </c>
      <c r="FT15">
        <v>0</v>
      </c>
      <c r="FU15">
        <v>0</v>
      </c>
      <c r="FV15">
        <v>0</v>
      </c>
      <c r="FW15">
        <v>0</v>
      </c>
      <c r="FX15">
        <v>0</v>
      </c>
      <c r="FY15">
        <v>0</v>
      </c>
      <c r="FZ15">
        <v>0</v>
      </c>
      <c r="GA15">
        <v>0</v>
      </c>
      <c r="GB15">
        <v>0</v>
      </c>
      <c r="GC15">
        <v>0</v>
      </c>
      <c r="GD15">
        <v>0</v>
      </c>
      <c r="GE15">
        <v>0</v>
      </c>
      <c r="GF15">
        <v>0</v>
      </c>
      <c r="GG15">
        <v>0</v>
      </c>
      <c r="GH15">
        <v>0</v>
      </c>
      <c r="GI15">
        <v>0</v>
      </c>
      <c r="GJ15">
        <v>0</v>
      </c>
      <c r="GK15">
        <v>0</v>
      </c>
      <c r="GL15">
        <v>0</v>
      </c>
      <c r="GM15">
        <v>0</v>
      </c>
      <c r="GN15">
        <v>0</v>
      </c>
      <c r="GO15">
        <v>0</v>
      </c>
      <c r="GP15">
        <v>0</v>
      </c>
      <c r="GQ15">
        <v>0</v>
      </c>
      <c r="GR15">
        <v>0</v>
      </c>
      <c r="GS15">
        <v>0</v>
      </c>
      <c r="GT15">
        <v>0</v>
      </c>
      <c r="GU15">
        <v>0</v>
      </c>
      <c r="GV15">
        <v>0</v>
      </c>
      <c r="GW15">
        <v>0</v>
      </c>
      <c r="GX15">
        <v>0</v>
      </c>
      <c r="GY15">
        <v>0</v>
      </c>
      <c r="GZ15">
        <v>0</v>
      </c>
      <c r="HA15">
        <v>0</v>
      </c>
      <c r="HB15">
        <v>0</v>
      </c>
      <c r="HC15">
        <v>0</v>
      </c>
      <c r="HD15">
        <v>0</v>
      </c>
      <c r="HE15">
        <v>0</v>
      </c>
      <c r="HF15">
        <v>0</v>
      </c>
      <c r="HG15">
        <v>0</v>
      </c>
      <c r="HH15">
        <v>0</v>
      </c>
      <c r="HI15">
        <v>0</v>
      </c>
      <c r="HJ15">
        <v>0</v>
      </c>
      <c r="HK15">
        <v>0</v>
      </c>
      <c r="HL15">
        <v>0</v>
      </c>
      <c r="HM15">
        <v>0</v>
      </c>
      <c r="HN15">
        <v>0</v>
      </c>
      <c r="HO15">
        <v>0</v>
      </c>
      <c r="HP15">
        <v>0</v>
      </c>
      <c r="HQ15">
        <v>0</v>
      </c>
      <c r="HR15">
        <v>0</v>
      </c>
      <c r="HS15">
        <v>0</v>
      </c>
      <c r="HT15">
        <v>0</v>
      </c>
      <c r="HU15">
        <v>0</v>
      </c>
      <c r="HV15">
        <v>0</v>
      </c>
      <c r="HW15">
        <v>0</v>
      </c>
      <c r="HX15">
        <v>0</v>
      </c>
      <c r="HY15">
        <v>0</v>
      </c>
      <c r="HZ15">
        <v>0</v>
      </c>
      <c r="IA15">
        <v>0</v>
      </c>
      <c r="IB15">
        <v>0</v>
      </c>
      <c r="IC15">
        <v>0</v>
      </c>
      <c r="ID15">
        <v>0</v>
      </c>
      <c r="IE15">
        <v>0</v>
      </c>
      <c r="IF15">
        <v>0</v>
      </c>
      <c r="IG15">
        <v>0</v>
      </c>
      <c r="IH15">
        <v>0</v>
      </c>
      <c r="II15">
        <v>0</v>
      </c>
      <c r="IJ15">
        <v>0</v>
      </c>
      <c r="IK15">
        <v>0</v>
      </c>
      <c r="IL15">
        <v>0</v>
      </c>
      <c r="IM15">
        <v>0</v>
      </c>
      <c r="IN15">
        <v>0</v>
      </c>
      <c r="IO15">
        <v>0</v>
      </c>
      <c r="IP15">
        <v>0</v>
      </c>
      <c r="IQ15">
        <v>0</v>
      </c>
      <c r="IR15">
        <v>0</v>
      </c>
      <c r="IS15">
        <v>0</v>
      </c>
      <c r="IT15">
        <v>0</v>
      </c>
      <c r="IU15">
        <v>0</v>
      </c>
    </row>
    <row r="16" spans="1:255">
      <c r="C16" t="s">
        <v>77</v>
      </c>
      <c r="E16" t="s">
        <v>739</v>
      </c>
      <c r="F16">
        <v>32</v>
      </c>
      <c r="G16">
        <v>32</v>
      </c>
      <c r="H16">
        <v>32</v>
      </c>
      <c r="I16">
        <v>32</v>
      </c>
      <c r="J16">
        <v>32</v>
      </c>
      <c r="K16">
        <v>32</v>
      </c>
      <c r="L16">
        <v>32</v>
      </c>
      <c r="M16">
        <v>32</v>
      </c>
      <c r="N16">
        <v>32</v>
      </c>
      <c r="O16">
        <v>32</v>
      </c>
      <c r="P16">
        <v>32</v>
      </c>
      <c r="Q16">
        <v>32</v>
      </c>
      <c r="R16">
        <v>31</v>
      </c>
      <c r="S16">
        <v>31</v>
      </c>
      <c r="T16">
        <v>31</v>
      </c>
      <c r="U16">
        <v>31</v>
      </c>
      <c r="V16">
        <v>31</v>
      </c>
      <c r="W16">
        <v>31</v>
      </c>
      <c r="X16">
        <v>31</v>
      </c>
      <c r="Y16">
        <v>31</v>
      </c>
      <c r="Z16">
        <v>31</v>
      </c>
      <c r="AA16">
        <v>31</v>
      </c>
      <c r="AB16">
        <v>31</v>
      </c>
      <c r="AC16">
        <v>31</v>
      </c>
      <c r="AD16">
        <v>31</v>
      </c>
      <c r="AE16">
        <v>31</v>
      </c>
      <c r="AF16">
        <v>31</v>
      </c>
      <c r="AG16">
        <v>31</v>
      </c>
      <c r="AH16">
        <v>31</v>
      </c>
      <c r="AI16">
        <v>31</v>
      </c>
      <c r="AJ16">
        <v>31</v>
      </c>
      <c r="AK16">
        <v>31</v>
      </c>
      <c r="AL16">
        <v>31</v>
      </c>
      <c r="AM16">
        <v>31</v>
      </c>
      <c r="AN16">
        <v>31</v>
      </c>
      <c r="AO16">
        <v>31</v>
      </c>
      <c r="AP16">
        <v>31</v>
      </c>
      <c r="AQ16">
        <v>31</v>
      </c>
      <c r="AR16">
        <v>31</v>
      </c>
      <c r="AS16">
        <v>31</v>
      </c>
      <c r="AT16">
        <v>31</v>
      </c>
      <c r="AU16">
        <v>31</v>
      </c>
      <c r="AV16">
        <v>31</v>
      </c>
      <c r="AW16">
        <v>31</v>
      </c>
      <c r="AX16">
        <v>31</v>
      </c>
      <c r="AY16">
        <v>31</v>
      </c>
      <c r="AZ16">
        <v>31</v>
      </c>
      <c r="BA16">
        <v>31</v>
      </c>
      <c r="BB16">
        <v>31</v>
      </c>
      <c r="BC16">
        <v>31</v>
      </c>
      <c r="BD16">
        <v>31</v>
      </c>
      <c r="BE16">
        <v>31</v>
      </c>
      <c r="BF16">
        <v>31</v>
      </c>
      <c r="BG16">
        <v>31</v>
      </c>
      <c r="BH16">
        <v>31</v>
      </c>
      <c r="BI16">
        <v>31</v>
      </c>
      <c r="BJ16">
        <v>31</v>
      </c>
      <c r="BK16">
        <v>31</v>
      </c>
      <c r="BL16">
        <v>31</v>
      </c>
      <c r="BM16">
        <v>31</v>
      </c>
      <c r="BN16">
        <v>31</v>
      </c>
      <c r="BO16">
        <v>31</v>
      </c>
      <c r="BP16">
        <v>31</v>
      </c>
      <c r="BQ16">
        <v>31</v>
      </c>
      <c r="BR16">
        <v>31</v>
      </c>
      <c r="BS16">
        <v>31</v>
      </c>
      <c r="BT16">
        <v>31</v>
      </c>
      <c r="BU16">
        <v>31</v>
      </c>
      <c r="BV16">
        <v>31</v>
      </c>
      <c r="BW16">
        <v>31</v>
      </c>
      <c r="BX16">
        <v>31</v>
      </c>
      <c r="BY16">
        <v>31</v>
      </c>
      <c r="BZ16">
        <v>31</v>
      </c>
      <c r="CA16">
        <v>31</v>
      </c>
      <c r="CB16">
        <v>31</v>
      </c>
      <c r="CC16">
        <v>31</v>
      </c>
      <c r="CD16">
        <v>31</v>
      </c>
      <c r="CE16">
        <v>31</v>
      </c>
      <c r="CF16">
        <v>31</v>
      </c>
      <c r="CG16">
        <v>31</v>
      </c>
      <c r="CH16">
        <v>31</v>
      </c>
      <c r="CI16">
        <v>31</v>
      </c>
      <c r="CJ16">
        <v>31</v>
      </c>
      <c r="CK16">
        <v>31</v>
      </c>
      <c r="CL16">
        <v>31</v>
      </c>
      <c r="CM16">
        <v>31</v>
      </c>
      <c r="CN16">
        <v>31</v>
      </c>
      <c r="CO16">
        <v>31</v>
      </c>
      <c r="CP16">
        <v>31</v>
      </c>
      <c r="CQ16">
        <v>31</v>
      </c>
      <c r="CR16">
        <v>31</v>
      </c>
      <c r="CS16">
        <v>31</v>
      </c>
      <c r="CT16">
        <v>31</v>
      </c>
      <c r="CU16">
        <v>31</v>
      </c>
      <c r="CV16">
        <v>31</v>
      </c>
      <c r="CW16">
        <v>31</v>
      </c>
      <c r="CX16">
        <v>31</v>
      </c>
      <c r="CY16">
        <v>31</v>
      </c>
      <c r="CZ16">
        <v>31</v>
      </c>
      <c r="DA16">
        <v>31</v>
      </c>
      <c r="DB16">
        <v>31</v>
      </c>
      <c r="DC16">
        <v>31</v>
      </c>
      <c r="DD16">
        <v>31</v>
      </c>
      <c r="DE16">
        <v>31</v>
      </c>
      <c r="DF16">
        <v>31</v>
      </c>
      <c r="DG16">
        <v>31</v>
      </c>
      <c r="DH16">
        <v>31</v>
      </c>
      <c r="DI16">
        <v>31</v>
      </c>
      <c r="DJ16">
        <v>31</v>
      </c>
      <c r="DK16">
        <v>31</v>
      </c>
      <c r="DL16">
        <v>31</v>
      </c>
      <c r="DM16">
        <v>31</v>
      </c>
      <c r="DN16">
        <v>31</v>
      </c>
      <c r="DO16">
        <v>31</v>
      </c>
      <c r="DP16">
        <v>31</v>
      </c>
      <c r="DQ16">
        <v>31</v>
      </c>
      <c r="DR16">
        <v>31</v>
      </c>
      <c r="DS16">
        <v>31</v>
      </c>
      <c r="DT16">
        <v>31</v>
      </c>
      <c r="DU16">
        <v>31</v>
      </c>
      <c r="DV16">
        <v>31</v>
      </c>
      <c r="DW16">
        <v>31</v>
      </c>
      <c r="DX16">
        <v>31</v>
      </c>
      <c r="DY16">
        <v>31</v>
      </c>
      <c r="DZ16">
        <v>31</v>
      </c>
      <c r="EA16">
        <v>31</v>
      </c>
      <c r="EB16">
        <v>31</v>
      </c>
      <c r="EC16">
        <v>31</v>
      </c>
      <c r="ED16">
        <v>31</v>
      </c>
      <c r="EE16">
        <v>31</v>
      </c>
      <c r="EF16">
        <v>31</v>
      </c>
      <c r="EG16">
        <v>31</v>
      </c>
      <c r="EH16">
        <v>31</v>
      </c>
      <c r="EI16">
        <v>31</v>
      </c>
      <c r="EJ16">
        <v>31</v>
      </c>
      <c r="EK16">
        <v>31</v>
      </c>
      <c r="EL16">
        <v>31</v>
      </c>
      <c r="EM16">
        <v>31</v>
      </c>
      <c r="EN16">
        <v>31</v>
      </c>
      <c r="EO16">
        <v>31</v>
      </c>
      <c r="EP16">
        <v>31</v>
      </c>
      <c r="EQ16">
        <v>31</v>
      </c>
      <c r="ER16">
        <v>31</v>
      </c>
      <c r="ES16">
        <v>31</v>
      </c>
      <c r="ET16">
        <v>31</v>
      </c>
      <c r="EU16">
        <v>31</v>
      </c>
      <c r="EV16">
        <v>31</v>
      </c>
      <c r="EW16">
        <v>31</v>
      </c>
      <c r="EX16">
        <v>31</v>
      </c>
      <c r="EY16">
        <v>31</v>
      </c>
      <c r="EZ16">
        <v>31</v>
      </c>
      <c r="FA16">
        <v>31</v>
      </c>
      <c r="FB16">
        <v>31</v>
      </c>
      <c r="FC16">
        <v>31</v>
      </c>
      <c r="FD16">
        <v>31</v>
      </c>
      <c r="FE16">
        <v>31</v>
      </c>
      <c r="FF16">
        <v>31</v>
      </c>
      <c r="FG16">
        <v>31</v>
      </c>
      <c r="FH16">
        <v>31</v>
      </c>
      <c r="FI16">
        <v>31</v>
      </c>
      <c r="FJ16">
        <v>31</v>
      </c>
      <c r="FK16">
        <v>31</v>
      </c>
      <c r="FL16">
        <v>31</v>
      </c>
      <c r="FM16">
        <v>31</v>
      </c>
      <c r="FN16">
        <v>31</v>
      </c>
      <c r="FO16">
        <v>31</v>
      </c>
      <c r="FP16">
        <v>31</v>
      </c>
      <c r="FQ16">
        <v>31</v>
      </c>
      <c r="FR16">
        <v>31</v>
      </c>
      <c r="FS16">
        <v>31</v>
      </c>
      <c r="FT16">
        <v>31</v>
      </c>
      <c r="FU16">
        <v>31</v>
      </c>
      <c r="FV16">
        <v>31</v>
      </c>
      <c r="FW16">
        <v>31</v>
      </c>
      <c r="FX16">
        <v>31</v>
      </c>
      <c r="FY16">
        <v>31</v>
      </c>
      <c r="FZ16">
        <v>31</v>
      </c>
      <c r="GA16">
        <v>31</v>
      </c>
      <c r="GB16">
        <v>31</v>
      </c>
      <c r="GC16">
        <v>31</v>
      </c>
      <c r="GD16">
        <v>31</v>
      </c>
      <c r="GE16">
        <v>31</v>
      </c>
      <c r="GF16">
        <v>31</v>
      </c>
      <c r="GG16">
        <v>31</v>
      </c>
      <c r="GH16">
        <v>31</v>
      </c>
      <c r="GI16">
        <v>31</v>
      </c>
      <c r="GJ16">
        <v>31</v>
      </c>
      <c r="GK16">
        <v>31</v>
      </c>
      <c r="GL16">
        <v>31</v>
      </c>
      <c r="GM16">
        <v>31</v>
      </c>
      <c r="GN16">
        <v>31</v>
      </c>
      <c r="GO16">
        <v>31</v>
      </c>
      <c r="GP16">
        <v>31</v>
      </c>
      <c r="GQ16">
        <v>31</v>
      </c>
      <c r="GR16">
        <v>31</v>
      </c>
      <c r="GS16">
        <v>31</v>
      </c>
      <c r="GT16">
        <v>31</v>
      </c>
      <c r="GU16">
        <v>31</v>
      </c>
      <c r="GV16">
        <v>31</v>
      </c>
      <c r="GW16">
        <v>31</v>
      </c>
      <c r="GX16">
        <v>31</v>
      </c>
      <c r="GY16">
        <v>31</v>
      </c>
      <c r="GZ16">
        <v>31</v>
      </c>
      <c r="HA16">
        <v>31</v>
      </c>
      <c r="HB16">
        <v>31</v>
      </c>
      <c r="HC16">
        <v>31</v>
      </c>
      <c r="HD16">
        <v>31</v>
      </c>
      <c r="HE16">
        <v>31</v>
      </c>
      <c r="HF16">
        <v>31</v>
      </c>
      <c r="HG16">
        <v>31</v>
      </c>
      <c r="HH16">
        <v>31</v>
      </c>
      <c r="HI16">
        <v>31</v>
      </c>
      <c r="HJ16">
        <v>31</v>
      </c>
      <c r="HK16">
        <v>31</v>
      </c>
      <c r="HL16">
        <v>31</v>
      </c>
      <c r="HM16">
        <v>31</v>
      </c>
      <c r="HN16">
        <v>31</v>
      </c>
      <c r="HO16">
        <v>31</v>
      </c>
      <c r="HP16">
        <v>31</v>
      </c>
      <c r="HQ16">
        <v>31</v>
      </c>
      <c r="HR16">
        <v>31</v>
      </c>
      <c r="HS16">
        <v>31</v>
      </c>
      <c r="HT16">
        <v>31</v>
      </c>
      <c r="HU16">
        <v>31</v>
      </c>
      <c r="HV16">
        <v>31</v>
      </c>
      <c r="HW16">
        <v>31</v>
      </c>
      <c r="HX16">
        <v>31</v>
      </c>
      <c r="HY16">
        <v>31</v>
      </c>
      <c r="HZ16">
        <v>31</v>
      </c>
      <c r="IA16">
        <v>31</v>
      </c>
      <c r="IB16">
        <v>31</v>
      </c>
      <c r="IC16">
        <v>31</v>
      </c>
      <c r="ID16">
        <v>31</v>
      </c>
      <c r="IE16">
        <v>31</v>
      </c>
      <c r="IF16">
        <v>31</v>
      </c>
      <c r="IG16">
        <v>31</v>
      </c>
      <c r="IH16">
        <v>31</v>
      </c>
      <c r="II16">
        <v>31</v>
      </c>
      <c r="IJ16">
        <v>31</v>
      </c>
      <c r="IK16">
        <v>31</v>
      </c>
      <c r="IL16">
        <v>31</v>
      </c>
      <c r="IM16">
        <v>31</v>
      </c>
      <c r="IN16">
        <v>31</v>
      </c>
      <c r="IO16">
        <v>31</v>
      </c>
      <c r="IP16">
        <v>31</v>
      </c>
      <c r="IQ16">
        <v>31</v>
      </c>
      <c r="IR16">
        <v>31</v>
      </c>
      <c r="IS16">
        <v>31</v>
      </c>
      <c r="IT16">
        <v>31</v>
      </c>
      <c r="IU16">
        <v>31</v>
      </c>
    </row>
    <row r="17" spans="3:255">
      <c r="E17" t="s">
        <v>743</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ET17">
        <v>0</v>
      </c>
      <c r="EU17">
        <v>0</v>
      </c>
      <c r="EV17">
        <v>0</v>
      </c>
      <c r="EW17">
        <v>0</v>
      </c>
      <c r="EX17">
        <v>0</v>
      </c>
      <c r="EY17">
        <v>0</v>
      </c>
      <c r="EZ17">
        <v>0</v>
      </c>
      <c r="FA17">
        <v>0</v>
      </c>
      <c r="FB17">
        <v>0</v>
      </c>
      <c r="FC17">
        <v>0</v>
      </c>
      <c r="FD17">
        <v>0</v>
      </c>
      <c r="FE17">
        <v>0</v>
      </c>
      <c r="FF17">
        <v>0</v>
      </c>
      <c r="FG17">
        <v>0</v>
      </c>
      <c r="FH17">
        <v>0</v>
      </c>
      <c r="FI17">
        <v>0</v>
      </c>
      <c r="FJ17">
        <v>0</v>
      </c>
      <c r="FK17">
        <v>0</v>
      </c>
      <c r="FL17">
        <v>0</v>
      </c>
      <c r="FM17">
        <v>0</v>
      </c>
      <c r="FN17">
        <v>0</v>
      </c>
      <c r="FO17">
        <v>0</v>
      </c>
      <c r="FP17">
        <v>0</v>
      </c>
      <c r="FQ17">
        <v>0</v>
      </c>
      <c r="HZ17">
        <v>0</v>
      </c>
      <c r="IA17">
        <v>0</v>
      </c>
      <c r="IB17">
        <v>0</v>
      </c>
      <c r="IC17">
        <v>0</v>
      </c>
      <c r="ID17">
        <v>0</v>
      </c>
      <c r="IE17">
        <v>0</v>
      </c>
      <c r="IF17">
        <v>0</v>
      </c>
      <c r="IG17">
        <v>0</v>
      </c>
      <c r="IH17">
        <v>0</v>
      </c>
      <c r="II17">
        <v>0</v>
      </c>
      <c r="IJ17">
        <v>0</v>
      </c>
      <c r="IK17">
        <v>0</v>
      </c>
      <c r="IL17">
        <v>0</v>
      </c>
      <c r="IM17">
        <v>0</v>
      </c>
      <c r="IN17">
        <v>0</v>
      </c>
      <c r="IO17">
        <v>0</v>
      </c>
      <c r="IP17">
        <v>0</v>
      </c>
      <c r="IQ17">
        <v>0</v>
      </c>
      <c r="IR17">
        <v>0</v>
      </c>
      <c r="IS17">
        <v>0</v>
      </c>
      <c r="IT17">
        <v>0</v>
      </c>
      <c r="IU17">
        <v>0</v>
      </c>
    </row>
    <row r="18" spans="3:255">
      <c r="C18" t="s">
        <v>77</v>
      </c>
      <c r="D18" t="s">
        <v>744</v>
      </c>
      <c r="E18" t="s">
        <v>736</v>
      </c>
      <c r="F18">
        <v>0.5</v>
      </c>
      <c r="G18">
        <v>0.5</v>
      </c>
      <c r="H18">
        <v>0.5</v>
      </c>
      <c r="I18">
        <v>0.5</v>
      </c>
      <c r="J18">
        <v>0.5</v>
      </c>
      <c r="K18">
        <v>0.5</v>
      </c>
      <c r="L18">
        <v>0.5</v>
      </c>
      <c r="M18">
        <v>0.5</v>
      </c>
      <c r="N18">
        <v>0.5</v>
      </c>
      <c r="O18">
        <v>0.5</v>
      </c>
      <c r="P18">
        <v>0.5</v>
      </c>
      <c r="Q18">
        <v>0.5</v>
      </c>
      <c r="R18">
        <v>0.5</v>
      </c>
      <c r="S18">
        <v>0.5</v>
      </c>
      <c r="T18">
        <v>0.5</v>
      </c>
      <c r="U18">
        <v>0.5</v>
      </c>
      <c r="V18">
        <v>0.5</v>
      </c>
      <c r="W18">
        <v>0.5</v>
      </c>
      <c r="X18">
        <v>0.5</v>
      </c>
      <c r="Y18">
        <v>0.5</v>
      </c>
      <c r="Z18">
        <v>0.5</v>
      </c>
      <c r="AA18">
        <v>0.5</v>
      </c>
      <c r="AB18">
        <v>0.5</v>
      </c>
      <c r="AC18">
        <v>0.5</v>
      </c>
      <c r="AD18">
        <v>0.5</v>
      </c>
      <c r="AE18">
        <v>0.5</v>
      </c>
      <c r="AF18">
        <v>0.5</v>
      </c>
      <c r="AG18">
        <v>0.5</v>
      </c>
      <c r="AH18">
        <v>0.5</v>
      </c>
      <c r="AI18">
        <v>0.5</v>
      </c>
      <c r="AJ18">
        <v>0.5</v>
      </c>
      <c r="AK18">
        <v>0.5</v>
      </c>
      <c r="AL18">
        <v>0.5</v>
      </c>
      <c r="AM18">
        <v>0.5</v>
      </c>
      <c r="AN18">
        <v>0.5</v>
      </c>
      <c r="AO18">
        <v>0.5</v>
      </c>
      <c r="AP18">
        <v>0.5</v>
      </c>
      <c r="AQ18">
        <v>0.5</v>
      </c>
      <c r="AR18">
        <v>0.5</v>
      </c>
      <c r="AS18">
        <v>0.5</v>
      </c>
      <c r="AT18">
        <v>0.5</v>
      </c>
      <c r="AU18">
        <v>0.5</v>
      </c>
      <c r="AV18">
        <v>0.5</v>
      </c>
      <c r="AW18">
        <v>0.5</v>
      </c>
      <c r="AX18">
        <v>0.5</v>
      </c>
      <c r="AY18">
        <v>0.5</v>
      </c>
      <c r="AZ18">
        <v>0.5</v>
      </c>
      <c r="BA18">
        <v>0.5</v>
      </c>
      <c r="BB18">
        <v>0.5</v>
      </c>
      <c r="BC18">
        <v>0.5</v>
      </c>
      <c r="BD18">
        <v>0.5</v>
      </c>
      <c r="BE18">
        <v>0.5</v>
      </c>
      <c r="BF18">
        <v>0.5</v>
      </c>
      <c r="BG18">
        <v>0.5</v>
      </c>
      <c r="BH18">
        <v>0.5</v>
      </c>
      <c r="BI18">
        <v>0.5</v>
      </c>
      <c r="BJ18">
        <v>0.5</v>
      </c>
      <c r="BK18">
        <v>0.5</v>
      </c>
      <c r="BL18">
        <v>0.5</v>
      </c>
      <c r="BM18">
        <v>0.5</v>
      </c>
      <c r="BN18">
        <v>0.5</v>
      </c>
      <c r="BO18">
        <v>0.5</v>
      </c>
      <c r="BP18">
        <v>0.5</v>
      </c>
      <c r="BQ18">
        <v>0.5</v>
      </c>
      <c r="BR18">
        <v>0.5</v>
      </c>
      <c r="BS18">
        <v>0.5</v>
      </c>
      <c r="BT18">
        <v>0.5</v>
      </c>
      <c r="BU18">
        <v>0.5</v>
      </c>
      <c r="BV18">
        <v>0.5</v>
      </c>
      <c r="BW18">
        <v>0.5</v>
      </c>
      <c r="BX18">
        <v>0.5</v>
      </c>
      <c r="BY18">
        <v>0.5</v>
      </c>
      <c r="BZ18">
        <v>0.5</v>
      </c>
      <c r="CA18">
        <v>0.5</v>
      </c>
      <c r="CB18">
        <v>0.5</v>
      </c>
      <c r="CC18">
        <v>0.5</v>
      </c>
      <c r="CD18">
        <v>0.5</v>
      </c>
      <c r="CE18">
        <v>0.5</v>
      </c>
      <c r="CF18">
        <v>0.5</v>
      </c>
      <c r="CG18">
        <v>0.5</v>
      </c>
      <c r="CH18">
        <v>0.5</v>
      </c>
      <c r="CI18">
        <v>0.5</v>
      </c>
      <c r="CJ18">
        <v>0.5</v>
      </c>
      <c r="CK18">
        <v>0.5</v>
      </c>
      <c r="CL18">
        <v>0.5</v>
      </c>
      <c r="CM18">
        <v>0.5</v>
      </c>
      <c r="CN18">
        <v>0.5</v>
      </c>
      <c r="CO18">
        <v>0.5</v>
      </c>
      <c r="CP18">
        <v>0.5</v>
      </c>
      <c r="CQ18">
        <v>0.5</v>
      </c>
      <c r="CR18">
        <v>0.5</v>
      </c>
      <c r="CS18">
        <v>0.5</v>
      </c>
      <c r="CT18">
        <v>0.5</v>
      </c>
      <c r="CU18">
        <v>0.5</v>
      </c>
      <c r="CV18">
        <v>0.5</v>
      </c>
      <c r="CW18">
        <v>0.5</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0</v>
      </c>
      <c r="EG18">
        <v>0</v>
      </c>
      <c r="EH18">
        <v>0</v>
      </c>
      <c r="EI18">
        <v>0</v>
      </c>
      <c r="EJ18">
        <v>0</v>
      </c>
      <c r="EK18">
        <v>0</v>
      </c>
      <c r="EL18">
        <v>0</v>
      </c>
      <c r="EM18">
        <v>0</v>
      </c>
      <c r="EN18">
        <v>0</v>
      </c>
      <c r="EO18">
        <v>0</v>
      </c>
      <c r="EP18">
        <v>0</v>
      </c>
      <c r="EQ18">
        <v>0</v>
      </c>
      <c r="ER18">
        <v>0</v>
      </c>
      <c r="ES18">
        <v>0</v>
      </c>
      <c r="ET18">
        <v>0</v>
      </c>
      <c r="EU18">
        <v>0</v>
      </c>
      <c r="EV18">
        <v>0</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v>0</v>
      </c>
      <c r="FW18">
        <v>0</v>
      </c>
      <c r="FX18">
        <v>0</v>
      </c>
      <c r="FY18">
        <v>0</v>
      </c>
      <c r="FZ18">
        <v>0</v>
      </c>
      <c r="GA18">
        <v>0</v>
      </c>
      <c r="GB18">
        <v>0</v>
      </c>
      <c r="GC18">
        <v>0</v>
      </c>
      <c r="GD18">
        <v>0</v>
      </c>
      <c r="GE18">
        <v>0</v>
      </c>
      <c r="GF18">
        <v>0</v>
      </c>
      <c r="GG18">
        <v>0</v>
      </c>
      <c r="GH18">
        <v>0</v>
      </c>
      <c r="GI18">
        <v>0</v>
      </c>
      <c r="GJ18">
        <v>0</v>
      </c>
      <c r="GK18">
        <v>0</v>
      </c>
      <c r="GL18">
        <v>0</v>
      </c>
      <c r="GM18">
        <v>0</v>
      </c>
      <c r="GN18">
        <v>0</v>
      </c>
      <c r="GO18">
        <v>0</v>
      </c>
      <c r="GP18">
        <v>0</v>
      </c>
      <c r="GQ18">
        <v>0</v>
      </c>
      <c r="GR18">
        <v>0</v>
      </c>
      <c r="GS18">
        <v>0</v>
      </c>
      <c r="GT18">
        <v>0</v>
      </c>
      <c r="GU18">
        <v>0</v>
      </c>
      <c r="GV18">
        <v>0</v>
      </c>
      <c r="GW18">
        <v>0</v>
      </c>
      <c r="GX18">
        <v>0</v>
      </c>
      <c r="GY18">
        <v>0</v>
      </c>
      <c r="GZ18">
        <v>0</v>
      </c>
      <c r="HA18">
        <v>0</v>
      </c>
      <c r="HB18">
        <v>0</v>
      </c>
      <c r="HC18">
        <v>0</v>
      </c>
      <c r="HD18">
        <v>0</v>
      </c>
      <c r="HE18">
        <v>0</v>
      </c>
      <c r="HF18">
        <v>0</v>
      </c>
      <c r="HG18">
        <v>0</v>
      </c>
      <c r="HH18">
        <v>0</v>
      </c>
      <c r="HI18">
        <v>0</v>
      </c>
      <c r="HJ18">
        <v>0</v>
      </c>
      <c r="HK18">
        <v>0</v>
      </c>
      <c r="HL18">
        <v>0</v>
      </c>
      <c r="HM18">
        <v>0</v>
      </c>
      <c r="HN18">
        <v>0</v>
      </c>
      <c r="HO18">
        <v>0</v>
      </c>
      <c r="HP18">
        <v>0</v>
      </c>
      <c r="HQ18">
        <v>0</v>
      </c>
      <c r="HR18">
        <v>0</v>
      </c>
      <c r="HS18">
        <v>0</v>
      </c>
      <c r="HT18">
        <v>0</v>
      </c>
      <c r="HU18">
        <v>0</v>
      </c>
      <c r="HV18">
        <v>0</v>
      </c>
      <c r="HW18">
        <v>0</v>
      </c>
      <c r="HX18">
        <v>0</v>
      </c>
      <c r="HY18">
        <v>0</v>
      </c>
      <c r="HZ18">
        <v>0</v>
      </c>
      <c r="IA18">
        <v>0</v>
      </c>
      <c r="IB18">
        <v>0</v>
      </c>
      <c r="IC18">
        <v>0</v>
      </c>
      <c r="ID18">
        <v>0</v>
      </c>
      <c r="IE18">
        <v>0</v>
      </c>
      <c r="IF18">
        <v>0</v>
      </c>
      <c r="IG18">
        <v>0</v>
      </c>
      <c r="IH18">
        <v>0</v>
      </c>
      <c r="II18">
        <v>0</v>
      </c>
      <c r="IJ18">
        <v>0</v>
      </c>
      <c r="IK18">
        <v>0</v>
      </c>
      <c r="IL18">
        <v>0</v>
      </c>
      <c r="IM18">
        <v>0</v>
      </c>
      <c r="IN18">
        <v>0</v>
      </c>
      <c r="IO18">
        <v>0</v>
      </c>
      <c r="IP18">
        <v>0</v>
      </c>
      <c r="IQ18">
        <v>0</v>
      </c>
      <c r="IR18">
        <v>0</v>
      </c>
      <c r="IS18">
        <v>0</v>
      </c>
      <c r="IT18">
        <v>0</v>
      </c>
      <c r="IU18">
        <v>0</v>
      </c>
    </row>
    <row r="19" spans="3:255">
      <c r="C19" t="s">
        <v>77</v>
      </c>
      <c r="D19" t="s">
        <v>745</v>
      </c>
      <c r="E19" t="s">
        <v>738</v>
      </c>
      <c r="F19">
        <v>0.1</v>
      </c>
      <c r="G19">
        <v>0.1</v>
      </c>
      <c r="H19">
        <v>0.1</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v>0</v>
      </c>
      <c r="EP19">
        <v>0</v>
      </c>
      <c r="EQ19">
        <v>0</v>
      </c>
      <c r="ER19">
        <v>0</v>
      </c>
      <c r="ES19">
        <v>0</v>
      </c>
      <c r="ET19">
        <v>0</v>
      </c>
      <c r="EU19">
        <v>0</v>
      </c>
      <c r="EV19">
        <v>0</v>
      </c>
      <c r="EW19">
        <v>0</v>
      </c>
      <c r="EX19">
        <v>0</v>
      </c>
      <c r="EY19">
        <v>0</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v>0</v>
      </c>
      <c r="FW19">
        <v>0</v>
      </c>
      <c r="FX19">
        <v>0</v>
      </c>
      <c r="FY19">
        <v>0</v>
      </c>
      <c r="FZ19">
        <v>0</v>
      </c>
      <c r="GA19">
        <v>0</v>
      </c>
      <c r="GB19">
        <v>0</v>
      </c>
      <c r="GC19">
        <v>0</v>
      </c>
      <c r="GD19">
        <v>0</v>
      </c>
      <c r="GE19">
        <v>0</v>
      </c>
      <c r="GF19">
        <v>0</v>
      </c>
      <c r="GG19">
        <v>0</v>
      </c>
      <c r="GH19">
        <v>0</v>
      </c>
      <c r="GI19">
        <v>0</v>
      </c>
      <c r="GJ19">
        <v>0</v>
      </c>
      <c r="GK19">
        <v>0</v>
      </c>
      <c r="GL19">
        <v>0</v>
      </c>
      <c r="GM19">
        <v>0</v>
      </c>
      <c r="GN19">
        <v>0</v>
      </c>
      <c r="GO19">
        <v>0</v>
      </c>
      <c r="GP19">
        <v>0</v>
      </c>
      <c r="GQ19">
        <v>0</v>
      </c>
      <c r="GR19">
        <v>0</v>
      </c>
      <c r="GS19">
        <v>0</v>
      </c>
      <c r="GT19">
        <v>0</v>
      </c>
      <c r="GU19">
        <v>0</v>
      </c>
      <c r="GV19">
        <v>0</v>
      </c>
      <c r="GW19">
        <v>0</v>
      </c>
      <c r="GX19">
        <v>0</v>
      </c>
      <c r="GY19">
        <v>0</v>
      </c>
      <c r="GZ19">
        <v>0</v>
      </c>
      <c r="HA19">
        <v>0</v>
      </c>
      <c r="HB19">
        <v>0</v>
      </c>
      <c r="HC19">
        <v>0</v>
      </c>
      <c r="HD19">
        <v>0</v>
      </c>
      <c r="HE19">
        <v>0</v>
      </c>
      <c r="HF19">
        <v>0</v>
      </c>
      <c r="HG19">
        <v>0</v>
      </c>
      <c r="HH19">
        <v>0</v>
      </c>
      <c r="HI19">
        <v>0</v>
      </c>
      <c r="HJ19">
        <v>0</v>
      </c>
      <c r="HK19">
        <v>0</v>
      </c>
      <c r="HL19">
        <v>0</v>
      </c>
      <c r="HM19">
        <v>0</v>
      </c>
      <c r="HN19">
        <v>0</v>
      </c>
      <c r="HO19">
        <v>0</v>
      </c>
      <c r="HP19">
        <v>0</v>
      </c>
      <c r="HQ19">
        <v>0</v>
      </c>
      <c r="HR19">
        <v>0</v>
      </c>
      <c r="HS19">
        <v>0</v>
      </c>
      <c r="HT19">
        <v>0</v>
      </c>
      <c r="HU19">
        <v>0</v>
      </c>
      <c r="HV19">
        <v>0</v>
      </c>
      <c r="HW19">
        <v>0</v>
      </c>
      <c r="HX19">
        <v>0</v>
      </c>
      <c r="HY19">
        <v>0</v>
      </c>
      <c r="HZ19">
        <v>0</v>
      </c>
      <c r="IA19">
        <v>0</v>
      </c>
      <c r="IB19">
        <v>0</v>
      </c>
      <c r="IC19">
        <v>0</v>
      </c>
      <c r="ID19">
        <v>0</v>
      </c>
      <c r="IE19">
        <v>0</v>
      </c>
      <c r="IF19">
        <v>0</v>
      </c>
      <c r="IG19">
        <v>0</v>
      </c>
      <c r="IH19">
        <v>0</v>
      </c>
      <c r="II19">
        <v>0</v>
      </c>
      <c r="IJ19">
        <v>0</v>
      </c>
      <c r="IK19">
        <v>0</v>
      </c>
      <c r="IL19">
        <v>0</v>
      </c>
      <c r="IM19">
        <v>0</v>
      </c>
      <c r="IN19">
        <v>0</v>
      </c>
      <c r="IO19">
        <v>0</v>
      </c>
      <c r="IP19">
        <v>0</v>
      </c>
      <c r="IQ19">
        <v>0</v>
      </c>
      <c r="IR19">
        <v>0</v>
      </c>
      <c r="IS19">
        <v>0</v>
      </c>
      <c r="IT19">
        <v>0</v>
      </c>
      <c r="IU19">
        <v>0</v>
      </c>
    </row>
    <row r="20" spans="3:255">
      <c r="C20" t="s">
        <v>77</v>
      </c>
      <c r="E20" t="s">
        <v>739</v>
      </c>
      <c r="F20">
        <v>0.6</v>
      </c>
      <c r="G20">
        <v>0.6</v>
      </c>
      <c r="H20">
        <v>0.6</v>
      </c>
      <c r="I20">
        <v>0.5</v>
      </c>
      <c r="J20">
        <v>0.5</v>
      </c>
      <c r="K20">
        <v>0.5</v>
      </c>
      <c r="L20">
        <v>0.5</v>
      </c>
      <c r="M20">
        <v>0.5</v>
      </c>
      <c r="N20">
        <v>0.5</v>
      </c>
      <c r="O20">
        <v>0.5</v>
      </c>
      <c r="P20">
        <v>0.5</v>
      </c>
      <c r="Q20">
        <v>0.5</v>
      </c>
      <c r="R20">
        <v>0.5</v>
      </c>
      <c r="S20">
        <v>0.5</v>
      </c>
      <c r="T20">
        <v>0.5</v>
      </c>
      <c r="U20">
        <v>0.5</v>
      </c>
      <c r="V20">
        <v>0.5</v>
      </c>
      <c r="W20">
        <v>0.5</v>
      </c>
      <c r="X20">
        <v>0.5</v>
      </c>
      <c r="Y20">
        <v>0.5</v>
      </c>
      <c r="Z20">
        <v>0.5</v>
      </c>
      <c r="AA20">
        <v>0.5</v>
      </c>
      <c r="AB20">
        <v>0.5</v>
      </c>
      <c r="AC20">
        <v>0.5</v>
      </c>
      <c r="AD20">
        <v>0.5</v>
      </c>
      <c r="AE20">
        <v>0.5</v>
      </c>
      <c r="AF20">
        <v>0.5</v>
      </c>
      <c r="AG20">
        <v>0.5</v>
      </c>
      <c r="AH20">
        <v>0.5</v>
      </c>
      <c r="AI20">
        <v>0.5</v>
      </c>
      <c r="AJ20">
        <v>0.5</v>
      </c>
      <c r="AK20">
        <v>0.5</v>
      </c>
      <c r="AL20">
        <v>0.5</v>
      </c>
      <c r="AM20">
        <v>0.5</v>
      </c>
      <c r="AN20">
        <v>0.5</v>
      </c>
      <c r="AO20">
        <v>0.5</v>
      </c>
      <c r="AP20">
        <v>0.5</v>
      </c>
      <c r="AQ20">
        <v>0.5</v>
      </c>
      <c r="AR20">
        <v>0.5</v>
      </c>
      <c r="AS20">
        <v>0.5</v>
      </c>
      <c r="AT20">
        <v>0.5</v>
      </c>
      <c r="AU20">
        <v>0.5</v>
      </c>
      <c r="AV20">
        <v>0.5</v>
      </c>
      <c r="AW20">
        <v>0.5</v>
      </c>
      <c r="AX20">
        <v>0.5</v>
      </c>
      <c r="AY20">
        <v>0.5</v>
      </c>
      <c r="AZ20">
        <v>0.5</v>
      </c>
      <c r="BA20">
        <v>0.5</v>
      </c>
      <c r="BB20">
        <v>0.5</v>
      </c>
      <c r="BC20">
        <v>0.5</v>
      </c>
      <c r="BD20">
        <v>0.5</v>
      </c>
      <c r="BE20">
        <v>0.5</v>
      </c>
      <c r="BF20">
        <v>0.5</v>
      </c>
      <c r="BG20">
        <v>0.5</v>
      </c>
      <c r="BH20">
        <v>0.5</v>
      </c>
      <c r="BI20">
        <v>0.5</v>
      </c>
      <c r="BJ20">
        <v>0.5</v>
      </c>
      <c r="BK20">
        <v>0.5</v>
      </c>
      <c r="BL20">
        <v>0.5</v>
      </c>
      <c r="BM20">
        <v>0.5</v>
      </c>
      <c r="BN20">
        <v>0.5</v>
      </c>
      <c r="BO20">
        <v>0.5</v>
      </c>
      <c r="BP20">
        <v>0.5</v>
      </c>
      <c r="BQ20">
        <v>0.5</v>
      </c>
      <c r="BR20">
        <v>0.5</v>
      </c>
      <c r="BS20">
        <v>0.5</v>
      </c>
      <c r="BT20">
        <v>0.5</v>
      </c>
      <c r="BU20">
        <v>0.5</v>
      </c>
      <c r="BV20">
        <v>0.5</v>
      </c>
      <c r="BW20">
        <v>0.5</v>
      </c>
      <c r="BX20">
        <v>0.5</v>
      </c>
      <c r="BY20">
        <v>0.5</v>
      </c>
      <c r="BZ20">
        <v>0.5</v>
      </c>
      <c r="CA20">
        <v>0.5</v>
      </c>
      <c r="CB20">
        <v>0.5</v>
      </c>
      <c r="CC20">
        <v>0.5</v>
      </c>
      <c r="CD20">
        <v>0.5</v>
      </c>
      <c r="CE20">
        <v>0.5</v>
      </c>
      <c r="CF20">
        <v>0.5</v>
      </c>
      <c r="CG20">
        <v>0.5</v>
      </c>
      <c r="CH20">
        <v>0.5</v>
      </c>
      <c r="CI20">
        <v>0.5</v>
      </c>
      <c r="CJ20">
        <v>0.5</v>
      </c>
      <c r="CK20">
        <v>0.5</v>
      </c>
      <c r="CL20">
        <v>0.5</v>
      </c>
      <c r="CM20">
        <v>0.5</v>
      </c>
      <c r="CN20">
        <v>0.5</v>
      </c>
      <c r="CO20">
        <v>0.5</v>
      </c>
      <c r="CP20">
        <v>0.5</v>
      </c>
      <c r="CQ20">
        <v>0.5</v>
      </c>
      <c r="CR20">
        <v>0.5</v>
      </c>
      <c r="CS20">
        <v>0.5</v>
      </c>
      <c r="CT20">
        <v>0.5</v>
      </c>
      <c r="CU20">
        <v>0.5</v>
      </c>
      <c r="CV20">
        <v>0.5</v>
      </c>
      <c r="CW20">
        <v>0.5</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v>0</v>
      </c>
      <c r="EV20">
        <v>0</v>
      </c>
      <c r="EW20">
        <v>0</v>
      </c>
      <c r="EX20">
        <v>0</v>
      </c>
      <c r="EY20">
        <v>0</v>
      </c>
      <c r="EZ20">
        <v>0</v>
      </c>
      <c r="FA20">
        <v>0</v>
      </c>
      <c r="FB20">
        <v>0</v>
      </c>
      <c r="FC20">
        <v>0</v>
      </c>
      <c r="FD20">
        <v>0</v>
      </c>
      <c r="FE20">
        <v>0</v>
      </c>
      <c r="FF20">
        <v>0</v>
      </c>
      <c r="FG20">
        <v>0</v>
      </c>
      <c r="FH20">
        <v>0</v>
      </c>
      <c r="FI20">
        <v>0</v>
      </c>
      <c r="FJ20">
        <v>0</v>
      </c>
      <c r="FK20">
        <v>0</v>
      </c>
      <c r="FL20">
        <v>0</v>
      </c>
      <c r="FM20">
        <v>0</v>
      </c>
      <c r="FN20">
        <v>0</v>
      </c>
      <c r="FO20">
        <v>0</v>
      </c>
      <c r="FP20">
        <v>0</v>
      </c>
      <c r="FQ20">
        <v>0</v>
      </c>
      <c r="FR20">
        <v>0</v>
      </c>
      <c r="FS20">
        <v>0</v>
      </c>
      <c r="FT20">
        <v>0</v>
      </c>
      <c r="FU20">
        <v>0</v>
      </c>
      <c r="FV20">
        <v>0</v>
      </c>
      <c r="FW20">
        <v>0</v>
      </c>
      <c r="FX20">
        <v>0</v>
      </c>
      <c r="FY20">
        <v>0</v>
      </c>
      <c r="FZ20">
        <v>0</v>
      </c>
      <c r="GA20">
        <v>0</v>
      </c>
      <c r="GB20">
        <v>0</v>
      </c>
      <c r="GC20">
        <v>0</v>
      </c>
      <c r="GD20">
        <v>0</v>
      </c>
      <c r="GE20">
        <v>0</v>
      </c>
      <c r="GF20">
        <v>0</v>
      </c>
      <c r="GG20">
        <v>0</v>
      </c>
      <c r="GH20">
        <v>0</v>
      </c>
      <c r="GI20">
        <v>0</v>
      </c>
      <c r="GJ20">
        <v>0</v>
      </c>
      <c r="GK20">
        <v>0</v>
      </c>
      <c r="GL20">
        <v>0</v>
      </c>
      <c r="GM20">
        <v>0</v>
      </c>
      <c r="GN20">
        <v>0</v>
      </c>
      <c r="GO20">
        <v>0</v>
      </c>
      <c r="GP20">
        <v>0</v>
      </c>
      <c r="GQ20">
        <v>0</v>
      </c>
      <c r="GR20">
        <v>0</v>
      </c>
      <c r="GS20">
        <v>0</v>
      </c>
      <c r="GT20">
        <v>0</v>
      </c>
      <c r="GU20">
        <v>0</v>
      </c>
      <c r="GV20">
        <v>0</v>
      </c>
      <c r="GW20">
        <v>0</v>
      </c>
      <c r="GX20">
        <v>0</v>
      </c>
      <c r="GY20">
        <v>0</v>
      </c>
      <c r="GZ20">
        <v>0</v>
      </c>
      <c r="HA20">
        <v>0</v>
      </c>
      <c r="HB20">
        <v>0</v>
      </c>
      <c r="HC20">
        <v>0</v>
      </c>
      <c r="HD20">
        <v>0</v>
      </c>
      <c r="HE20">
        <v>0</v>
      </c>
      <c r="HF20">
        <v>0</v>
      </c>
      <c r="HG20">
        <v>0</v>
      </c>
      <c r="HH20">
        <v>0</v>
      </c>
      <c r="HI20">
        <v>0</v>
      </c>
      <c r="HJ20">
        <v>0</v>
      </c>
      <c r="HK20">
        <v>0</v>
      </c>
      <c r="HL20">
        <v>0</v>
      </c>
      <c r="HM20">
        <v>0</v>
      </c>
      <c r="HN20">
        <v>0</v>
      </c>
      <c r="HO20">
        <v>0</v>
      </c>
      <c r="HP20">
        <v>0</v>
      </c>
      <c r="HQ20">
        <v>0</v>
      </c>
      <c r="HR20">
        <v>0</v>
      </c>
      <c r="HS20">
        <v>0</v>
      </c>
      <c r="HT20">
        <v>0</v>
      </c>
      <c r="HU20">
        <v>0</v>
      </c>
      <c r="HV20">
        <v>0</v>
      </c>
      <c r="HW20">
        <v>0</v>
      </c>
      <c r="HX20">
        <v>0</v>
      </c>
      <c r="HY20">
        <v>0</v>
      </c>
      <c r="HZ20">
        <v>0</v>
      </c>
      <c r="IA20">
        <v>0</v>
      </c>
      <c r="IB20">
        <v>0</v>
      </c>
      <c r="IC20">
        <v>0</v>
      </c>
      <c r="ID20">
        <v>0</v>
      </c>
      <c r="IE20">
        <v>0</v>
      </c>
      <c r="IF20">
        <v>0</v>
      </c>
      <c r="IG20">
        <v>0</v>
      </c>
      <c r="IH20">
        <v>0</v>
      </c>
      <c r="II20">
        <v>0</v>
      </c>
      <c r="IJ20">
        <v>0</v>
      </c>
      <c r="IK20">
        <v>0</v>
      </c>
      <c r="IL20">
        <v>0</v>
      </c>
      <c r="IM20">
        <v>0</v>
      </c>
      <c r="IN20">
        <v>0</v>
      </c>
      <c r="IO20">
        <v>0</v>
      </c>
      <c r="IP20">
        <v>0</v>
      </c>
      <c r="IQ20">
        <v>0</v>
      </c>
      <c r="IR20">
        <v>0</v>
      </c>
      <c r="IS20">
        <v>0</v>
      </c>
      <c r="IT20">
        <v>0</v>
      </c>
      <c r="IU20">
        <v>0</v>
      </c>
    </row>
    <row r="21" spans="3:255">
      <c r="E21" t="s">
        <v>746</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ET21">
        <v>0</v>
      </c>
      <c r="EU21">
        <v>0</v>
      </c>
      <c r="EV21">
        <v>0</v>
      </c>
      <c r="EW21">
        <v>0</v>
      </c>
      <c r="EX21">
        <v>0</v>
      </c>
      <c r="EY21">
        <v>0</v>
      </c>
      <c r="EZ21">
        <v>0</v>
      </c>
      <c r="FA21">
        <v>0</v>
      </c>
      <c r="FB21">
        <v>0</v>
      </c>
      <c r="FC21">
        <v>0</v>
      </c>
      <c r="FD21">
        <v>0</v>
      </c>
      <c r="FE21">
        <v>0</v>
      </c>
      <c r="FF21">
        <v>0</v>
      </c>
      <c r="FG21">
        <v>0</v>
      </c>
      <c r="FH21">
        <v>0</v>
      </c>
      <c r="FI21">
        <v>0</v>
      </c>
      <c r="FJ21">
        <v>0</v>
      </c>
      <c r="FK21">
        <v>0</v>
      </c>
      <c r="FL21">
        <v>0</v>
      </c>
      <c r="FM21">
        <v>0</v>
      </c>
      <c r="FN21">
        <v>0</v>
      </c>
      <c r="FO21">
        <v>0</v>
      </c>
      <c r="FP21">
        <v>0</v>
      </c>
      <c r="FQ21">
        <v>0</v>
      </c>
      <c r="HZ21">
        <v>0</v>
      </c>
      <c r="IA21">
        <v>0</v>
      </c>
      <c r="IB21">
        <v>0</v>
      </c>
      <c r="IC21">
        <v>0</v>
      </c>
      <c r="ID21">
        <v>0</v>
      </c>
      <c r="IE21">
        <v>0</v>
      </c>
      <c r="IF21">
        <v>0</v>
      </c>
      <c r="IG21">
        <v>0</v>
      </c>
      <c r="IH21">
        <v>0</v>
      </c>
      <c r="II21">
        <v>0</v>
      </c>
      <c r="IJ21">
        <v>0</v>
      </c>
      <c r="IK21">
        <v>0</v>
      </c>
      <c r="IL21">
        <v>0</v>
      </c>
      <c r="IM21">
        <v>0</v>
      </c>
      <c r="IN21">
        <v>0</v>
      </c>
      <c r="IO21">
        <v>0</v>
      </c>
      <c r="IP21">
        <v>0</v>
      </c>
      <c r="IQ21">
        <v>0</v>
      </c>
      <c r="IR21">
        <v>0</v>
      </c>
      <c r="IS21">
        <v>0</v>
      </c>
      <c r="IT21">
        <v>0</v>
      </c>
      <c r="IU21">
        <v>0</v>
      </c>
    </row>
    <row r="22" spans="3:255">
      <c r="C22" t="s">
        <v>77</v>
      </c>
      <c r="D22" t="s">
        <v>747</v>
      </c>
      <c r="E22" t="s">
        <v>736</v>
      </c>
      <c r="F22">
        <v>48</v>
      </c>
      <c r="G22">
        <v>48</v>
      </c>
      <c r="H22">
        <v>48</v>
      </c>
      <c r="I22">
        <v>48</v>
      </c>
      <c r="J22">
        <v>48</v>
      </c>
      <c r="K22">
        <v>48</v>
      </c>
      <c r="L22">
        <v>48</v>
      </c>
      <c r="M22">
        <v>37</v>
      </c>
      <c r="N22">
        <v>48</v>
      </c>
      <c r="O22">
        <v>48</v>
      </c>
      <c r="P22">
        <v>48</v>
      </c>
      <c r="Q22">
        <v>48</v>
      </c>
      <c r="R22">
        <v>47.1</v>
      </c>
      <c r="S22">
        <v>47.1</v>
      </c>
      <c r="T22">
        <v>47.1</v>
      </c>
      <c r="U22">
        <v>47.1</v>
      </c>
      <c r="V22">
        <v>47.1</v>
      </c>
      <c r="W22">
        <v>47.1</v>
      </c>
      <c r="X22">
        <v>47.1</v>
      </c>
      <c r="Y22">
        <v>47.1</v>
      </c>
      <c r="Z22">
        <v>47.1</v>
      </c>
      <c r="AA22">
        <v>47.1</v>
      </c>
      <c r="AB22">
        <v>47.1</v>
      </c>
      <c r="AC22">
        <v>47.1</v>
      </c>
      <c r="AD22">
        <v>45</v>
      </c>
      <c r="AE22">
        <v>45</v>
      </c>
      <c r="AF22">
        <v>45</v>
      </c>
      <c r="AG22">
        <v>45</v>
      </c>
      <c r="AH22">
        <v>45</v>
      </c>
      <c r="AI22">
        <v>45</v>
      </c>
      <c r="AJ22">
        <v>45</v>
      </c>
      <c r="AK22">
        <v>45</v>
      </c>
      <c r="AL22">
        <v>45</v>
      </c>
      <c r="AM22">
        <v>45</v>
      </c>
      <c r="AN22">
        <v>45</v>
      </c>
      <c r="AO22">
        <v>45</v>
      </c>
      <c r="AP22">
        <v>45</v>
      </c>
      <c r="AQ22">
        <v>45</v>
      </c>
      <c r="AR22">
        <v>45</v>
      </c>
      <c r="AS22">
        <v>45</v>
      </c>
      <c r="AT22">
        <v>45</v>
      </c>
      <c r="AU22">
        <v>45</v>
      </c>
      <c r="AV22">
        <v>45</v>
      </c>
      <c r="AW22">
        <v>45</v>
      </c>
      <c r="AX22">
        <v>45</v>
      </c>
      <c r="AY22">
        <v>45</v>
      </c>
      <c r="AZ22">
        <v>45</v>
      </c>
      <c r="BA22">
        <v>45</v>
      </c>
      <c r="BB22">
        <v>45</v>
      </c>
      <c r="BC22">
        <v>45</v>
      </c>
      <c r="BD22">
        <v>45</v>
      </c>
      <c r="BE22">
        <v>45</v>
      </c>
      <c r="BF22">
        <v>45</v>
      </c>
      <c r="BG22">
        <v>45</v>
      </c>
      <c r="BH22">
        <v>45</v>
      </c>
      <c r="BI22">
        <v>45</v>
      </c>
      <c r="BJ22">
        <v>45</v>
      </c>
      <c r="BK22">
        <v>45</v>
      </c>
      <c r="BL22">
        <v>45</v>
      </c>
      <c r="BM22">
        <v>45</v>
      </c>
      <c r="BN22">
        <v>45</v>
      </c>
      <c r="BO22">
        <v>45</v>
      </c>
      <c r="BP22">
        <v>45</v>
      </c>
      <c r="BQ22">
        <v>45</v>
      </c>
      <c r="BR22">
        <v>45</v>
      </c>
      <c r="BS22">
        <v>45</v>
      </c>
      <c r="BT22">
        <v>45</v>
      </c>
      <c r="BU22">
        <v>45</v>
      </c>
      <c r="BV22">
        <v>45</v>
      </c>
      <c r="BW22">
        <v>45</v>
      </c>
      <c r="BX22">
        <v>45</v>
      </c>
      <c r="BY22">
        <v>45</v>
      </c>
      <c r="BZ22">
        <v>45</v>
      </c>
      <c r="CA22">
        <v>45</v>
      </c>
      <c r="CB22">
        <v>45</v>
      </c>
      <c r="CC22">
        <v>45</v>
      </c>
      <c r="CD22">
        <v>45</v>
      </c>
      <c r="CE22">
        <v>45</v>
      </c>
      <c r="CF22">
        <v>45</v>
      </c>
      <c r="CG22">
        <v>45</v>
      </c>
      <c r="CH22">
        <v>45</v>
      </c>
      <c r="CI22">
        <v>45</v>
      </c>
      <c r="CJ22">
        <v>45</v>
      </c>
      <c r="CK22">
        <v>45</v>
      </c>
      <c r="CL22">
        <v>45</v>
      </c>
      <c r="CM22">
        <v>45</v>
      </c>
      <c r="CN22">
        <v>45</v>
      </c>
      <c r="CO22">
        <v>45</v>
      </c>
      <c r="CP22">
        <v>45</v>
      </c>
      <c r="CQ22">
        <v>45</v>
      </c>
      <c r="CR22">
        <v>45</v>
      </c>
      <c r="CS22">
        <v>45</v>
      </c>
      <c r="CT22">
        <v>45</v>
      </c>
      <c r="CU22">
        <v>45</v>
      </c>
      <c r="CV22">
        <v>45</v>
      </c>
      <c r="CW22">
        <v>45</v>
      </c>
      <c r="CX22">
        <v>45</v>
      </c>
      <c r="CY22">
        <v>45</v>
      </c>
      <c r="CZ22">
        <v>45</v>
      </c>
      <c r="DA22">
        <v>45</v>
      </c>
      <c r="DB22">
        <v>45</v>
      </c>
      <c r="DC22">
        <v>45</v>
      </c>
      <c r="DD22">
        <v>45</v>
      </c>
      <c r="DE22">
        <v>45</v>
      </c>
      <c r="DF22">
        <v>45</v>
      </c>
      <c r="DG22">
        <v>45</v>
      </c>
      <c r="DH22">
        <v>45</v>
      </c>
      <c r="DI22">
        <v>45</v>
      </c>
      <c r="DJ22">
        <v>45</v>
      </c>
      <c r="DK22">
        <v>45</v>
      </c>
      <c r="DL22">
        <v>45</v>
      </c>
      <c r="DM22">
        <v>45</v>
      </c>
      <c r="DN22">
        <v>45</v>
      </c>
      <c r="DO22">
        <v>45</v>
      </c>
      <c r="DP22">
        <v>45</v>
      </c>
      <c r="DQ22">
        <v>45</v>
      </c>
      <c r="DR22">
        <v>45</v>
      </c>
      <c r="DS22">
        <v>45</v>
      </c>
      <c r="DT22">
        <v>45</v>
      </c>
      <c r="DU22">
        <v>45</v>
      </c>
      <c r="DV22">
        <v>45</v>
      </c>
      <c r="DW22">
        <v>45</v>
      </c>
      <c r="DX22">
        <v>45</v>
      </c>
      <c r="DY22">
        <v>45</v>
      </c>
      <c r="DZ22">
        <v>45</v>
      </c>
      <c r="EA22">
        <v>45</v>
      </c>
      <c r="EB22">
        <v>45</v>
      </c>
      <c r="EC22">
        <v>45</v>
      </c>
      <c r="ED22">
        <v>45</v>
      </c>
      <c r="EE22">
        <v>45</v>
      </c>
      <c r="EF22">
        <v>45</v>
      </c>
      <c r="EG22">
        <v>45</v>
      </c>
      <c r="EH22">
        <v>45</v>
      </c>
      <c r="EI22">
        <v>45</v>
      </c>
      <c r="EJ22">
        <v>45</v>
      </c>
      <c r="EK22">
        <v>45</v>
      </c>
      <c r="EL22">
        <v>45</v>
      </c>
      <c r="EM22">
        <v>45</v>
      </c>
      <c r="EN22">
        <v>45</v>
      </c>
      <c r="EO22">
        <v>45</v>
      </c>
      <c r="EP22">
        <v>45</v>
      </c>
      <c r="EQ22">
        <v>45</v>
      </c>
      <c r="ER22">
        <v>45</v>
      </c>
      <c r="ES22">
        <v>45</v>
      </c>
      <c r="ET22">
        <v>45</v>
      </c>
      <c r="EU22">
        <v>45</v>
      </c>
      <c r="EV22">
        <v>45</v>
      </c>
      <c r="EW22">
        <v>45</v>
      </c>
      <c r="EX22">
        <v>45</v>
      </c>
      <c r="EY22">
        <v>45</v>
      </c>
      <c r="EZ22">
        <v>45</v>
      </c>
      <c r="FA22">
        <v>45</v>
      </c>
      <c r="FB22">
        <v>45</v>
      </c>
      <c r="FC22">
        <v>45</v>
      </c>
      <c r="FD22">
        <v>45</v>
      </c>
      <c r="FE22">
        <v>45</v>
      </c>
      <c r="FF22">
        <v>45</v>
      </c>
      <c r="FG22">
        <v>45</v>
      </c>
      <c r="FH22">
        <v>45</v>
      </c>
      <c r="FI22">
        <v>45</v>
      </c>
      <c r="FJ22">
        <v>45</v>
      </c>
      <c r="FK22">
        <v>45</v>
      </c>
      <c r="FL22">
        <v>45</v>
      </c>
      <c r="FM22">
        <v>45</v>
      </c>
      <c r="FN22">
        <v>45</v>
      </c>
      <c r="FO22">
        <v>45</v>
      </c>
      <c r="FP22">
        <v>45</v>
      </c>
      <c r="FQ22">
        <v>45</v>
      </c>
      <c r="FR22">
        <v>45</v>
      </c>
      <c r="FS22">
        <v>45</v>
      </c>
      <c r="FT22">
        <v>45</v>
      </c>
      <c r="FU22">
        <v>45</v>
      </c>
      <c r="FV22">
        <v>45</v>
      </c>
      <c r="FW22">
        <v>45</v>
      </c>
      <c r="FX22">
        <v>45</v>
      </c>
      <c r="FY22">
        <v>45</v>
      </c>
      <c r="FZ22">
        <v>45</v>
      </c>
      <c r="GA22">
        <v>45</v>
      </c>
      <c r="GB22">
        <v>45</v>
      </c>
      <c r="GC22">
        <v>45</v>
      </c>
      <c r="GD22">
        <v>45</v>
      </c>
      <c r="GE22">
        <v>45</v>
      </c>
      <c r="GF22">
        <v>45</v>
      </c>
      <c r="GG22">
        <v>45</v>
      </c>
      <c r="GH22">
        <v>45</v>
      </c>
      <c r="GI22">
        <v>45</v>
      </c>
      <c r="GJ22">
        <v>45</v>
      </c>
      <c r="GK22">
        <v>45</v>
      </c>
      <c r="GL22">
        <v>45</v>
      </c>
      <c r="GM22">
        <v>45</v>
      </c>
      <c r="GN22">
        <v>45</v>
      </c>
      <c r="GO22">
        <v>45</v>
      </c>
      <c r="GP22">
        <v>45</v>
      </c>
      <c r="GQ22">
        <v>45</v>
      </c>
      <c r="GR22">
        <v>45</v>
      </c>
      <c r="GS22">
        <v>45</v>
      </c>
      <c r="GT22">
        <v>45</v>
      </c>
      <c r="GU22">
        <v>45</v>
      </c>
      <c r="GV22">
        <v>45</v>
      </c>
      <c r="GW22">
        <v>45</v>
      </c>
      <c r="GX22">
        <v>45</v>
      </c>
      <c r="GY22">
        <v>45</v>
      </c>
      <c r="GZ22">
        <v>45</v>
      </c>
      <c r="HA22">
        <v>45</v>
      </c>
      <c r="HB22">
        <v>45</v>
      </c>
      <c r="HC22">
        <v>45</v>
      </c>
      <c r="HD22">
        <v>45</v>
      </c>
      <c r="HE22">
        <v>45</v>
      </c>
      <c r="HF22">
        <v>45</v>
      </c>
      <c r="HG22">
        <v>45</v>
      </c>
      <c r="HH22">
        <v>45</v>
      </c>
      <c r="HI22">
        <v>45</v>
      </c>
      <c r="HJ22">
        <v>45</v>
      </c>
      <c r="HK22">
        <v>45</v>
      </c>
      <c r="HL22">
        <v>45</v>
      </c>
      <c r="HM22">
        <v>45</v>
      </c>
      <c r="HN22">
        <v>45</v>
      </c>
      <c r="HO22">
        <v>45</v>
      </c>
      <c r="HP22">
        <v>45</v>
      </c>
      <c r="HQ22">
        <v>45</v>
      </c>
      <c r="HR22">
        <v>45</v>
      </c>
      <c r="HS22">
        <v>45</v>
      </c>
      <c r="HT22">
        <v>45</v>
      </c>
      <c r="HU22">
        <v>45</v>
      </c>
      <c r="HV22">
        <v>45</v>
      </c>
      <c r="HW22">
        <v>45</v>
      </c>
      <c r="HX22">
        <v>45</v>
      </c>
      <c r="HY22">
        <v>45</v>
      </c>
      <c r="HZ22">
        <v>45</v>
      </c>
      <c r="IA22">
        <v>45</v>
      </c>
      <c r="IB22">
        <v>45</v>
      </c>
      <c r="IC22">
        <v>45</v>
      </c>
      <c r="ID22">
        <v>45</v>
      </c>
      <c r="IE22">
        <v>45</v>
      </c>
      <c r="IF22">
        <v>45</v>
      </c>
      <c r="IG22">
        <v>45</v>
      </c>
      <c r="IH22">
        <v>45</v>
      </c>
      <c r="II22">
        <v>45</v>
      </c>
      <c r="IJ22">
        <v>45</v>
      </c>
      <c r="IK22">
        <v>45</v>
      </c>
      <c r="IL22">
        <v>45</v>
      </c>
      <c r="IM22">
        <v>45</v>
      </c>
      <c r="IN22">
        <v>45</v>
      </c>
      <c r="IO22">
        <v>45</v>
      </c>
      <c r="IP22">
        <v>45</v>
      </c>
      <c r="IQ22">
        <v>45</v>
      </c>
      <c r="IR22">
        <v>45</v>
      </c>
      <c r="IS22">
        <v>45</v>
      </c>
      <c r="IT22">
        <v>45</v>
      </c>
      <c r="IU22">
        <v>45</v>
      </c>
    </row>
    <row r="23" spans="3:255">
      <c r="C23" t="s">
        <v>77</v>
      </c>
      <c r="D23" t="s">
        <v>748</v>
      </c>
      <c r="E23" t="s">
        <v>738</v>
      </c>
      <c r="F23">
        <v>0</v>
      </c>
      <c r="G23">
        <v>0.9</v>
      </c>
      <c r="H23">
        <v>0</v>
      </c>
      <c r="I23">
        <v>0.8</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C23">
        <v>0</v>
      </c>
      <c r="FD2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v>0</v>
      </c>
      <c r="GZ23">
        <v>0</v>
      </c>
      <c r="HA23">
        <v>0</v>
      </c>
      <c r="HB23">
        <v>0</v>
      </c>
      <c r="HC23">
        <v>0</v>
      </c>
      <c r="HD23">
        <v>0</v>
      </c>
      <c r="HE23">
        <v>0</v>
      </c>
      <c r="HF23">
        <v>0</v>
      </c>
      <c r="HG23">
        <v>0</v>
      </c>
      <c r="HH23">
        <v>0</v>
      </c>
      <c r="HI23">
        <v>0</v>
      </c>
      <c r="HJ23">
        <v>0</v>
      </c>
      <c r="HK23">
        <v>0</v>
      </c>
      <c r="HL23">
        <v>0</v>
      </c>
      <c r="HM23">
        <v>0</v>
      </c>
      <c r="HN23">
        <v>0</v>
      </c>
      <c r="HO23">
        <v>0</v>
      </c>
      <c r="HP23">
        <v>0</v>
      </c>
      <c r="HQ23">
        <v>0</v>
      </c>
      <c r="HR23">
        <v>0</v>
      </c>
      <c r="HS23">
        <v>0</v>
      </c>
      <c r="HT23">
        <v>0</v>
      </c>
      <c r="HU23">
        <v>0</v>
      </c>
      <c r="HV23">
        <v>0</v>
      </c>
      <c r="HW23">
        <v>0</v>
      </c>
      <c r="HX23">
        <v>0</v>
      </c>
      <c r="HY23">
        <v>0</v>
      </c>
      <c r="HZ23">
        <v>0</v>
      </c>
      <c r="IA23">
        <v>0</v>
      </c>
      <c r="IB23">
        <v>0</v>
      </c>
      <c r="IC23">
        <v>0</v>
      </c>
      <c r="ID23">
        <v>0</v>
      </c>
      <c r="IE23">
        <v>0</v>
      </c>
      <c r="IF23">
        <v>0</v>
      </c>
      <c r="IG23">
        <v>0</v>
      </c>
      <c r="IH23">
        <v>0</v>
      </c>
      <c r="II23">
        <v>0</v>
      </c>
      <c r="IJ23">
        <v>0</v>
      </c>
      <c r="IK23">
        <v>0</v>
      </c>
      <c r="IL23">
        <v>0</v>
      </c>
      <c r="IM23">
        <v>0</v>
      </c>
      <c r="IN23">
        <v>0</v>
      </c>
      <c r="IO23">
        <v>0</v>
      </c>
      <c r="IP23">
        <v>0</v>
      </c>
      <c r="IQ23">
        <v>0</v>
      </c>
      <c r="IR23">
        <v>0</v>
      </c>
      <c r="IS23">
        <v>0</v>
      </c>
      <c r="IT23">
        <v>0</v>
      </c>
      <c r="IU23">
        <v>0</v>
      </c>
    </row>
    <row r="24" spans="3:255">
      <c r="C24" t="s">
        <v>77</v>
      </c>
      <c r="E24" t="s">
        <v>739</v>
      </c>
      <c r="F24">
        <v>48</v>
      </c>
      <c r="G24">
        <v>48.9</v>
      </c>
      <c r="H24">
        <v>48</v>
      </c>
      <c r="I24">
        <v>48.8</v>
      </c>
      <c r="J24">
        <v>48</v>
      </c>
      <c r="K24">
        <v>48</v>
      </c>
      <c r="L24">
        <v>48</v>
      </c>
      <c r="M24">
        <v>37</v>
      </c>
      <c r="N24">
        <v>48</v>
      </c>
      <c r="O24">
        <v>48</v>
      </c>
      <c r="P24">
        <v>48</v>
      </c>
      <c r="Q24">
        <v>48</v>
      </c>
      <c r="R24">
        <v>47.1</v>
      </c>
      <c r="S24">
        <v>47.1</v>
      </c>
      <c r="T24">
        <v>47.1</v>
      </c>
      <c r="U24">
        <v>47.1</v>
      </c>
      <c r="V24">
        <v>47.1</v>
      </c>
      <c r="W24">
        <v>47.1</v>
      </c>
      <c r="X24">
        <v>47.1</v>
      </c>
      <c r="Y24">
        <v>47.1</v>
      </c>
      <c r="Z24">
        <v>47.1</v>
      </c>
      <c r="AA24">
        <v>47.1</v>
      </c>
      <c r="AB24">
        <v>47.1</v>
      </c>
      <c r="AC24">
        <v>47.1</v>
      </c>
      <c r="AD24">
        <v>45</v>
      </c>
      <c r="AE24">
        <v>45</v>
      </c>
      <c r="AF24">
        <v>45</v>
      </c>
      <c r="AG24">
        <v>45</v>
      </c>
      <c r="AH24">
        <v>45</v>
      </c>
      <c r="AI24">
        <v>45</v>
      </c>
      <c r="AJ24">
        <v>45</v>
      </c>
      <c r="AK24">
        <v>45</v>
      </c>
      <c r="AL24">
        <v>45</v>
      </c>
      <c r="AM24">
        <v>45</v>
      </c>
      <c r="AN24">
        <v>45</v>
      </c>
      <c r="AO24">
        <v>45</v>
      </c>
      <c r="AP24">
        <v>45</v>
      </c>
      <c r="AQ24">
        <v>45</v>
      </c>
      <c r="AR24">
        <v>45</v>
      </c>
      <c r="AS24">
        <v>45</v>
      </c>
      <c r="AT24">
        <v>45</v>
      </c>
      <c r="AU24">
        <v>45</v>
      </c>
      <c r="AV24">
        <v>45</v>
      </c>
      <c r="AW24">
        <v>45</v>
      </c>
      <c r="AX24">
        <v>45</v>
      </c>
      <c r="AY24">
        <v>45</v>
      </c>
      <c r="AZ24">
        <v>45</v>
      </c>
      <c r="BA24">
        <v>45</v>
      </c>
      <c r="BB24">
        <v>45</v>
      </c>
      <c r="BC24">
        <v>45</v>
      </c>
      <c r="BD24">
        <v>45</v>
      </c>
      <c r="BE24">
        <v>45</v>
      </c>
      <c r="BF24">
        <v>45</v>
      </c>
      <c r="BG24">
        <v>45</v>
      </c>
      <c r="BH24">
        <v>45</v>
      </c>
      <c r="BI24">
        <v>45</v>
      </c>
      <c r="BJ24">
        <v>45</v>
      </c>
      <c r="BK24">
        <v>45</v>
      </c>
      <c r="BL24">
        <v>45</v>
      </c>
      <c r="BM24">
        <v>45</v>
      </c>
      <c r="BN24">
        <v>45</v>
      </c>
      <c r="BO24">
        <v>45</v>
      </c>
      <c r="BP24">
        <v>45</v>
      </c>
      <c r="BQ24">
        <v>45</v>
      </c>
      <c r="BR24">
        <v>45</v>
      </c>
      <c r="BS24">
        <v>45</v>
      </c>
      <c r="BT24">
        <v>45</v>
      </c>
      <c r="BU24">
        <v>45</v>
      </c>
      <c r="BV24">
        <v>45</v>
      </c>
      <c r="BW24">
        <v>45</v>
      </c>
      <c r="BX24">
        <v>45</v>
      </c>
      <c r="BY24">
        <v>45</v>
      </c>
      <c r="BZ24">
        <v>45</v>
      </c>
      <c r="CA24">
        <v>45</v>
      </c>
      <c r="CB24">
        <v>45</v>
      </c>
      <c r="CC24">
        <v>45</v>
      </c>
      <c r="CD24">
        <v>45</v>
      </c>
      <c r="CE24">
        <v>45</v>
      </c>
      <c r="CF24">
        <v>45</v>
      </c>
      <c r="CG24">
        <v>45</v>
      </c>
      <c r="CH24">
        <v>45</v>
      </c>
      <c r="CI24">
        <v>45</v>
      </c>
      <c r="CJ24">
        <v>45</v>
      </c>
      <c r="CK24">
        <v>45</v>
      </c>
      <c r="CL24">
        <v>45</v>
      </c>
      <c r="CM24">
        <v>45</v>
      </c>
      <c r="CN24">
        <v>45</v>
      </c>
      <c r="CO24">
        <v>45</v>
      </c>
      <c r="CP24">
        <v>45</v>
      </c>
      <c r="CQ24">
        <v>45</v>
      </c>
      <c r="CR24">
        <v>45</v>
      </c>
      <c r="CS24">
        <v>45</v>
      </c>
      <c r="CT24">
        <v>45</v>
      </c>
      <c r="CU24">
        <v>45</v>
      </c>
      <c r="CV24">
        <v>45</v>
      </c>
      <c r="CW24">
        <v>45</v>
      </c>
      <c r="CX24">
        <v>45</v>
      </c>
      <c r="CY24">
        <v>45</v>
      </c>
      <c r="CZ24">
        <v>45</v>
      </c>
      <c r="DA24">
        <v>45</v>
      </c>
      <c r="DB24">
        <v>45</v>
      </c>
      <c r="DC24">
        <v>45</v>
      </c>
      <c r="DD24">
        <v>45</v>
      </c>
      <c r="DE24">
        <v>45</v>
      </c>
      <c r="DF24">
        <v>45</v>
      </c>
      <c r="DG24">
        <v>45</v>
      </c>
      <c r="DH24">
        <v>45</v>
      </c>
      <c r="DI24">
        <v>45</v>
      </c>
      <c r="DJ24">
        <v>45</v>
      </c>
      <c r="DK24">
        <v>45</v>
      </c>
      <c r="DL24">
        <v>45</v>
      </c>
      <c r="DM24">
        <v>45</v>
      </c>
      <c r="DN24">
        <v>45</v>
      </c>
      <c r="DO24">
        <v>45</v>
      </c>
      <c r="DP24">
        <v>45</v>
      </c>
      <c r="DQ24">
        <v>45</v>
      </c>
      <c r="DR24">
        <v>45</v>
      </c>
      <c r="DS24">
        <v>45</v>
      </c>
      <c r="DT24">
        <v>45</v>
      </c>
      <c r="DU24">
        <v>45</v>
      </c>
      <c r="DV24">
        <v>45</v>
      </c>
      <c r="DW24">
        <v>45</v>
      </c>
      <c r="DX24">
        <v>45</v>
      </c>
      <c r="DY24">
        <v>45</v>
      </c>
      <c r="DZ24">
        <v>45</v>
      </c>
      <c r="EA24">
        <v>45</v>
      </c>
      <c r="EB24">
        <v>45</v>
      </c>
      <c r="EC24">
        <v>45</v>
      </c>
      <c r="ED24">
        <v>45</v>
      </c>
      <c r="EE24">
        <v>45</v>
      </c>
      <c r="EF24">
        <v>45</v>
      </c>
      <c r="EG24">
        <v>45</v>
      </c>
      <c r="EH24">
        <v>45</v>
      </c>
      <c r="EI24">
        <v>45</v>
      </c>
      <c r="EJ24">
        <v>45</v>
      </c>
      <c r="EK24">
        <v>45</v>
      </c>
      <c r="EL24">
        <v>45</v>
      </c>
      <c r="EM24">
        <v>45</v>
      </c>
      <c r="EN24">
        <v>45</v>
      </c>
      <c r="EO24">
        <v>45</v>
      </c>
      <c r="EP24">
        <v>45</v>
      </c>
      <c r="EQ24">
        <v>45</v>
      </c>
      <c r="ER24">
        <v>45</v>
      </c>
      <c r="ES24">
        <v>45</v>
      </c>
      <c r="ET24">
        <v>45</v>
      </c>
      <c r="EU24">
        <v>45</v>
      </c>
      <c r="EV24">
        <v>45</v>
      </c>
      <c r="EW24">
        <v>45</v>
      </c>
      <c r="EX24">
        <v>45</v>
      </c>
      <c r="EY24">
        <v>45</v>
      </c>
      <c r="EZ24">
        <v>45</v>
      </c>
      <c r="FA24">
        <v>45</v>
      </c>
      <c r="FB24">
        <v>45</v>
      </c>
      <c r="FC24">
        <v>45</v>
      </c>
      <c r="FD24">
        <v>45</v>
      </c>
      <c r="FE24">
        <v>45</v>
      </c>
      <c r="FF24">
        <v>45</v>
      </c>
      <c r="FG24">
        <v>45</v>
      </c>
      <c r="FH24">
        <v>45</v>
      </c>
      <c r="FI24">
        <v>45</v>
      </c>
      <c r="FJ24">
        <v>45</v>
      </c>
      <c r="FK24">
        <v>45</v>
      </c>
      <c r="FL24">
        <v>45</v>
      </c>
      <c r="FM24">
        <v>45</v>
      </c>
      <c r="FN24">
        <v>45</v>
      </c>
      <c r="FO24">
        <v>45</v>
      </c>
      <c r="FP24">
        <v>45</v>
      </c>
      <c r="FQ24">
        <v>45</v>
      </c>
      <c r="FR24">
        <v>45</v>
      </c>
      <c r="FS24">
        <v>45</v>
      </c>
      <c r="FT24">
        <v>45</v>
      </c>
      <c r="FU24">
        <v>45</v>
      </c>
      <c r="FV24">
        <v>45</v>
      </c>
      <c r="FW24">
        <v>45</v>
      </c>
      <c r="FX24">
        <v>45</v>
      </c>
      <c r="FY24">
        <v>45</v>
      </c>
      <c r="FZ24">
        <v>45</v>
      </c>
      <c r="GA24">
        <v>45</v>
      </c>
      <c r="GB24">
        <v>45</v>
      </c>
      <c r="GC24">
        <v>45</v>
      </c>
      <c r="GD24">
        <v>45</v>
      </c>
      <c r="GE24">
        <v>45</v>
      </c>
      <c r="GF24">
        <v>45</v>
      </c>
      <c r="GG24">
        <v>45</v>
      </c>
      <c r="GH24">
        <v>45</v>
      </c>
      <c r="GI24">
        <v>45</v>
      </c>
      <c r="GJ24">
        <v>45</v>
      </c>
      <c r="GK24">
        <v>45</v>
      </c>
      <c r="GL24">
        <v>45</v>
      </c>
      <c r="GM24">
        <v>45</v>
      </c>
      <c r="GN24">
        <v>45</v>
      </c>
      <c r="GO24">
        <v>45</v>
      </c>
      <c r="GP24">
        <v>45</v>
      </c>
      <c r="GQ24">
        <v>45</v>
      </c>
      <c r="GR24">
        <v>45</v>
      </c>
      <c r="GS24">
        <v>45</v>
      </c>
      <c r="GT24">
        <v>45</v>
      </c>
      <c r="GU24">
        <v>45</v>
      </c>
      <c r="GV24">
        <v>45</v>
      </c>
      <c r="GW24">
        <v>45</v>
      </c>
      <c r="GX24">
        <v>45</v>
      </c>
      <c r="GY24">
        <v>45</v>
      </c>
      <c r="GZ24">
        <v>45</v>
      </c>
      <c r="HA24">
        <v>45</v>
      </c>
      <c r="HB24">
        <v>45</v>
      </c>
      <c r="HC24">
        <v>45</v>
      </c>
      <c r="HD24">
        <v>45</v>
      </c>
      <c r="HE24">
        <v>45</v>
      </c>
      <c r="HF24">
        <v>45</v>
      </c>
      <c r="HG24">
        <v>45</v>
      </c>
      <c r="HH24">
        <v>45</v>
      </c>
      <c r="HI24">
        <v>45</v>
      </c>
      <c r="HJ24">
        <v>45</v>
      </c>
      <c r="HK24">
        <v>45</v>
      </c>
      <c r="HL24">
        <v>45</v>
      </c>
      <c r="HM24">
        <v>45</v>
      </c>
      <c r="HN24">
        <v>45</v>
      </c>
      <c r="HO24">
        <v>45</v>
      </c>
      <c r="HP24">
        <v>45</v>
      </c>
      <c r="HQ24">
        <v>45</v>
      </c>
      <c r="HR24">
        <v>45</v>
      </c>
      <c r="HS24">
        <v>45</v>
      </c>
      <c r="HT24">
        <v>45</v>
      </c>
      <c r="HU24">
        <v>45</v>
      </c>
      <c r="HV24">
        <v>45</v>
      </c>
      <c r="HW24">
        <v>45</v>
      </c>
      <c r="HX24">
        <v>45</v>
      </c>
      <c r="HY24">
        <v>45</v>
      </c>
      <c r="HZ24">
        <v>45</v>
      </c>
      <c r="IA24">
        <v>45</v>
      </c>
      <c r="IB24">
        <v>45</v>
      </c>
      <c r="IC24">
        <v>45</v>
      </c>
      <c r="ID24">
        <v>45</v>
      </c>
      <c r="IE24">
        <v>45</v>
      </c>
      <c r="IF24">
        <v>45</v>
      </c>
      <c r="IG24">
        <v>45</v>
      </c>
      <c r="IH24">
        <v>45</v>
      </c>
      <c r="II24">
        <v>45</v>
      </c>
      <c r="IJ24">
        <v>45</v>
      </c>
      <c r="IK24">
        <v>45</v>
      </c>
      <c r="IL24">
        <v>45</v>
      </c>
      <c r="IM24">
        <v>45</v>
      </c>
      <c r="IN24">
        <v>45</v>
      </c>
      <c r="IO24">
        <v>45</v>
      </c>
      <c r="IP24">
        <v>45</v>
      </c>
      <c r="IQ24">
        <v>45</v>
      </c>
      <c r="IR24">
        <v>45</v>
      </c>
      <c r="IS24">
        <v>45</v>
      </c>
      <c r="IT24">
        <v>45</v>
      </c>
      <c r="IU24">
        <v>45</v>
      </c>
    </row>
    <row r="25" spans="3:255">
      <c r="E25" t="s">
        <v>749</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HZ25">
        <v>0</v>
      </c>
      <c r="IA25">
        <v>0</v>
      </c>
      <c r="IB25">
        <v>0</v>
      </c>
      <c r="IC25">
        <v>0</v>
      </c>
      <c r="ID25">
        <v>0</v>
      </c>
      <c r="IE25">
        <v>0</v>
      </c>
      <c r="IF25">
        <v>0</v>
      </c>
      <c r="IG25">
        <v>0</v>
      </c>
      <c r="IH25">
        <v>0</v>
      </c>
      <c r="II25">
        <v>0</v>
      </c>
      <c r="IJ25">
        <v>0</v>
      </c>
      <c r="IK25">
        <v>0</v>
      </c>
      <c r="IL25">
        <v>0</v>
      </c>
      <c r="IM25">
        <v>0</v>
      </c>
      <c r="IN25">
        <v>0</v>
      </c>
      <c r="IO25">
        <v>0</v>
      </c>
      <c r="IP25">
        <v>0</v>
      </c>
      <c r="IQ25">
        <v>0</v>
      </c>
      <c r="IR25">
        <v>0</v>
      </c>
      <c r="IS25">
        <v>0</v>
      </c>
      <c r="IT25">
        <v>0</v>
      </c>
      <c r="IU25">
        <v>0</v>
      </c>
    </row>
    <row r="26" spans="3:255">
      <c r="C26" t="s">
        <v>77</v>
      </c>
      <c r="D26" t="s">
        <v>750</v>
      </c>
      <c r="E26" t="s">
        <v>736</v>
      </c>
      <c r="F26">
        <v>5.6</v>
      </c>
      <c r="G26">
        <v>5.6</v>
      </c>
      <c r="H26">
        <v>5.6</v>
      </c>
      <c r="I26">
        <v>5.6</v>
      </c>
      <c r="J26">
        <v>5.6</v>
      </c>
      <c r="K26">
        <v>5.6</v>
      </c>
      <c r="L26">
        <v>5.6</v>
      </c>
      <c r="M26">
        <v>5.6</v>
      </c>
      <c r="N26">
        <v>5.6</v>
      </c>
      <c r="O26">
        <v>5.6</v>
      </c>
      <c r="P26">
        <v>5.6</v>
      </c>
      <c r="Q26">
        <v>5.6</v>
      </c>
      <c r="R26">
        <v>5.6</v>
      </c>
      <c r="S26">
        <v>5.6</v>
      </c>
      <c r="T26">
        <v>5.6</v>
      </c>
      <c r="U26">
        <v>5.6</v>
      </c>
      <c r="V26">
        <v>5.6</v>
      </c>
      <c r="W26">
        <v>5.6</v>
      </c>
      <c r="X26">
        <v>5.6</v>
      </c>
      <c r="Y26">
        <v>5.6</v>
      </c>
      <c r="Z26">
        <v>5.6</v>
      </c>
      <c r="AA26">
        <v>5.6</v>
      </c>
      <c r="AB26">
        <v>5.6</v>
      </c>
      <c r="AC26">
        <v>5.6</v>
      </c>
      <c r="AD26">
        <v>5.6</v>
      </c>
      <c r="AE26">
        <v>5.6</v>
      </c>
      <c r="AF26">
        <v>5.6</v>
      </c>
      <c r="AG26">
        <v>5.6</v>
      </c>
      <c r="AH26">
        <v>5.6</v>
      </c>
      <c r="AI26">
        <v>5.6</v>
      </c>
      <c r="AJ26">
        <v>5.6</v>
      </c>
      <c r="AK26">
        <v>5.6</v>
      </c>
      <c r="AL26">
        <v>5.6</v>
      </c>
      <c r="AM26">
        <v>5.6</v>
      </c>
      <c r="AN26">
        <v>5.6</v>
      </c>
      <c r="AO26">
        <v>5.6</v>
      </c>
      <c r="AP26">
        <v>5.6</v>
      </c>
      <c r="AQ26">
        <v>5.6</v>
      </c>
      <c r="AR26">
        <v>5.6</v>
      </c>
      <c r="AS26">
        <v>5.6</v>
      </c>
      <c r="AT26">
        <v>5.6</v>
      </c>
      <c r="AU26">
        <v>5.6</v>
      </c>
      <c r="AV26">
        <v>5.6</v>
      </c>
      <c r="AW26">
        <v>5.6</v>
      </c>
      <c r="AX26">
        <v>5.6</v>
      </c>
      <c r="AY26">
        <v>5.6</v>
      </c>
      <c r="AZ26">
        <v>5.6</v>
      </c>
      <c r="BA26">
        <v>5.6</v>
      </c>
      <c r="BB26">
        <v>5.6</v>
      </c>
      <c r="BC26">
        <v>5.6</v>
      </c>
      <c r="BD26">
        <v>5.6</v>
      </c>
      <c r="BE26">
        <v>5.6</v>
      </c>
      <c r="BF26">
        <v>5.6</v>
      </c>
      <c r="BG26">
        <v>5.6</v>
      </c>
      <c r="BH26">
        <v>5.6</v>
      </c>
      <c r="BI26">
        <v>5.6</v>
      </c>
      <c r="BJ26">
        <v>5.6</v>
      </c>
      <c r="BK26">
        <v>5.6</v>
      </c>
      <c r="BL26">
        <v>5.6</v>
      </c>
      <c r="BM26">
        <v>5.6</v>
      </c>
      <c r="BN26">
        <v>5.6</v>
      </c>
      <c r="BO26">
        <v>5.6</v>
      </c>
      <c r="BP26">
        <v>5.6</v>
      </c>
      <c r="BQ26">
        <v>5.6</v>
      </c>
      <c r="BR26">
        <v>5.6</v>
      </c>
      <c r="BS26">
        <v>5.6</v>
      </c>
      <c r="BT26">
        <v>5.6</v>
      </c>
      <c r="BU26">
        <v>5.6</v>
      </c>
      <c r="BV26">
        <v>5.6</v>
      </c>
      <c r="BW26">
        <v>5.6</v>
      </c>
      <c r="BX26">
        <v>5.6</v>
      </c>
      <c r="BY26">
        <v>5.6</v>
      </c>
      <c r="BZ26">
        <v>5.6</v>
      </c>
      <c r="CA26">
        <v>5.6</v>
      </c>
      <c r="CB26">
        <v>5.6</v>
      </c>
      <c r="CC26">
        <v>5.6</v>
      </c>
      <c r="CD26">
        <v>5.6</v>
      </c>
      <c r="CE26">
        <v>5.6</v>
      </c>
      <c r="CF26">
        <v>5.6</v>
      </c>
      <c r="CG26">
        <v>5.6</v>
      </c>
      <c r="CH26">
        <v>5.6</v>
      </c>
      <c r="CI26">
        <v>5.6</v>
      </c>
      <c r="CJ26">
        <v>5.6</v>
      </c>
      <c r="CK26">
        <v>5.6</v>
      </c>
      <c r="CL26">
        <v>5.6</v>
      </c>
      <c r="CM26">
        <v>5.6</v>
      </c>
      <c r="CN26">
        <v>5.6</v>
      </c>
      <c r="CO26">
        <v>5.6</v>
      </c>
      <c r="CP26">
        <v>5.6</v>
      </c>
      <c r="CQ26">
        <v>5.6</v>
      </c>
      <c r="CR26">
        <v>5.6</v>
      </c>
      <c r="CS26">
        <v>5.6</v>
      </c>
      <c r="CT26">
        <v>5.6</v>
      </c>
      <c r="CU26">
        <v>5.6</v>
      </c>
      <c r="CV26">
        <v>5.6</v>
      </c>
      <c r="CW26">
        <v>5.6</v>
      </c>
      <c r="CX26">
        <v>5.6</v>
      </c>
      <c r="CY26">
        <v>5.6</v>
      </c>
      <c r="CZ26">
        <v>5.6</v>
      </c>
      <c r="DA26">
        <v>5.6</v>
      </c>
      <c r="DB26">
        <v>5.6</v>
      </c>
      <c r="DC26">
        <v>5.6</v>
      </c>
      <c r="DD26">
        <v>5.6</v>
      </c>
      <c r="DE26">
        <v>5.6</v>
      </c>
      <c r="DF26">
        <v>5.6</v>
      </c>
      <c r="DG26">
        <v>5.6</v>
      </c>
      <c r="DH26">
        <v>5.6</v>
      </c>
      <c r="DI26">
        <v>5.6</v>
      </c>
      <c r="DJ26">
        <v>5.6</v>
      </c>
      <c r="DK26">
        <v>5.6</v>
      </c>
      <c r="DL26">
        <v>5.6</v>
      </c>
      <c r="DM26">
        <v>5.6</v>
      </c>
      <c r="DN26">
        <v>5.6</v>
      </c>
      <c r="DO26">
        <v>5.6</v>
      </c>
      <c r="DP26">
        <v>5.6</v>
      </c>
      <c r="DQ26">
        <v>5.6</v>
      </c>
      <c r="DR26">
        <v>5.6</v>
      </c>
      <c r="DS26">
        <v>5.6</v>
      </c>
      <c r="DT26">
        <v>5.6</v>
      </c>
      <c r="DU26">
        <v>5.6</v>
      </c>
      <c r="DV26">
        <v>5.6</v>
      </c>
      <c r="DW26">
        <v>5.6</v>
      </c>
      <c r="DX26">
        <v>5.6</v>
      </c>
      <c r="DY26">
        <v>5.6</v>
      </c>
      <c r="DZ26">
        <v>5.6</v>
      </c>
      <c r="EA26">
        <v>5.6</v>
      </c>
      <c r="EB26">
        <v>5.6</v>
      </c>
      <c r="EC26">
        <v>5.6</v>
      </c>
      <c r="ED26">
        <v>5.6</v>
      </c>
      <c r="EE26">
        <v>5.6</v>
      </c>
      <c r="EF26">
        <v>5.6</v>
      </c>
      <c r="EG26">
        <v>5.6</v>
      </c>
      <c r="EH26">
        <v>5.6</v>
      </c>
      <c r="EI26">
        <v>5.6</v>
      </c>
      <c r="EJ26">
        <v>5.6</v>
      </c>
      <c r="EK26">
        <v>5.6</v>
      </c>
      <c r="EL26">
        <v>5.6</v>
      </c>
      <c r="EM26">
        <v>5.6</v>
      </c>
      <c r="EN26">
        <v>5.6</v>
      </c>
      <c r="EO26">
        <v>5.6</v>
      </c>
      <c r="EP26">
        <v>5.6</v>
      </c>
      <c r="EQ26">
        <v>5.6</v>
      </c>
      <c r="ER26">
        <v>5.6</v>
      </c>
      <c r="ES26">
        <v>5.6</v>
      </c>
      <c r="ET26">
        <v>5.6</v>
      </c>
      <c r="EU26">
        <v>5.6</v>
      </c>
      <c r="EV26">
        <v>5.6</v>
      </c>
      <c r="EW26">
        <v>5.6</v>
      </c>
      <c r="EX26">
        <v>5.6</v>
      </c>
      <c r="EY26">
        <v>5.6</v>
      </c>
      <c r="EZ26">
        <v>5.6</v>
      </c>
      <c r="FA26">
        <v>5.6</v>
      </c>
      <c r="FB26">
        <v>5.6</v>
      </c>
      <c r="FC26">
        <v>5.6</v>
      </c>
      <c r="FD26">
        <v>5.6</v>
      </c>
      <c r="FE26">
        <v>5.6</v>
      </c>
      <c r="FF26">
        <v>5.6</v>
      </c>
      <c r="FG26">
        <v>5.6</v>
      </c>
      <c r="FH26">
        <v>5.6</v>
      </c>
      <c r="FI26">
        <v>5.6</v>
      </c>
      <c r="FJ26">
        <v>5.6</v>
      </c>
      <c r="FK26">
        <v>5.6</v>
      </c>
      <c r="FL26">
        <v>5.6</v>
      </c>
      <c r="FM26">
        <v>5.6</v>
      </c>
      <c r="FN26">
        <v>5.6</v>
      </c>
      <c r="FO26">
        <v>5.6</v>
      </c>
      <c r="FP26">
        <v>5.6</v>
      </c>
      <c r="FQ26">
        <v>5.6</v>
      </c>
      <c r="FR26">
        <v>5.6</v>
      </c>
      <c r="FS26">
        <v>5.6</v>
      </c>
      <c r="FT26">
        <v>5.6</v>
      </c>
      <c r="FU26">
        <v>5.6</v>
      </c>
      <c r="FV26">
        <v>5.6</v>
      </c>
      <c r="FW26">
        <v>5.6</v>
      </c>
      <c r="FX26">
        <v>5.6</v>
      </c>
      <c r="FY26">
        <v>5.6</v>
      </c>
      <c r="FZ26">
        <v>5.6</v>
      </c>
      <c r="GA26">
        <v>5.6</v>
      </c>
      <c r="GB26">
        <v>5.6</v>
      </c>
      <c r="GC26">
        <v>5.6</v>
      </c>
      <c r="GD26">
        <v>5.6</v>
      </c>
      <c r="GE26">
        <v>5.6</v>
      </c>
      <c r="GF26">
        <v>5.6</v>
      </c>
      <c r="GG26">
        <v>5.6</v>
      </c>
      <c r="GH26">
        <v>5.6</v>
      </c>
      <c r="GI26">
        <v>5.6</v>
      </c>
      <c r="GJ26">
        <v>5.6</v>
      </c>
      <c r="GK26">
        <v>5.6</v>
      </c>
      <c r="GL26">
        <v>5.6</v>
      </c>
      <c r="GM26">
        <v>5.6</v>
      </c>
      <c r="GN26">
        <v>5.6</v>
      </c>
      <c r="GO26">
        <v>5.6</v>
      </c>
      <c r="GP26">
        <v>5.6</v>
      </c>
      <c r="GQ26">
        <v>5.6</v>
      </c>
      <c r="GR26">
        <v>5.6</v>
      </c>
      <c r="GS26">
        <v>5.6</v>
      </c>
      <c r="GT26">
        <v>5.6</v>
      </c>
      <c r="GU26">
        <v>5.6</v>
      </c>
      <c r="GV26">
        <v>5.6</v>
      </c>
      <c r="GW26">
        <v>5.6</v>
      </c>
      <c r="GX26">
        <v>5.6</v>
      </c>
      <c r="GY26">
        <v>5.6</v>
      </c>
      <c r="GZ26">
        <v>5.6</v>
      </c>
      <c r="HA26">
        <v>5.6</v>
      </c>
      <c r="HB26">
        <v>5.6</v>
      </c>
      <c r="HC26">
        <v>5.6</v>
      </c>
      <c r="HD26">
        <v>5.6</v>
      </c>
      <c r="HE26">
        <v>5.6</v>
      </c>
      <c r="HF26">
        <v>5.6</v>
      </c>
      <c r="HG26">
        <v>5.6</v>
      </c>
      <c r="HH26">
        <v>5.6</v>
      </c>
      <c r="HI26">
        <v>5.6</v>
      </c>
      <c r="HJ26">
        <v>5.6</v>
      </c>
      <c r="HK26">
        <v>5.6</v>
      </c>
      <c r="HL26">
        <v>5.6</v>
      </c>
      <c r="HM26">
        <v>5.6</v>
      </c>
      <c r="HN26">
        <v>5.6</v>
      </c>
      <c r="HO26">
        <v>5.6</v>
      </c>
      <c r="HP26">
        <v>5.6</v>
      </c>
      <c r="HQ26">
        <v>5.6</v>
      </c>
      <c r="HR26">
        <v>5.6</v>
      </c>
      <c r="HS26">
        <v>5.6</v>
      </c>
      <c r="HT26">
        <v>5.6</v>
      </c>
      <c r="HU26">
        <v>5.6</v>
      </c>
      <c r="HV26">
        <v>5.6</v>
      </c>
      <c r="HW26">
        <v>5.6</v>
      </c>
      <c r="HX26">
        <v>5.6</v>
      </c>
      <c r="HY26">
        <v>5.6</v>
      </c>
      <c r="HZ26">
        <v>5.6</v>
      </c>
      <c r="IA26">
        <v>5.6</v>
      </c>
      <c r="IB26">
        <v>5.6</v>
      </c>
      <c r="IC26">
        <v>5.6</v>
      </c>
      <c r="ID26">
        <v>5.6</v>
      </c>
      <c r="IE26">
        <v>5.6</v>
      </c>
      <c r="IF26">
        <v>5.6</v>
      </c>
      <c r="IG26">
        <v>5.6</v>
      </c>
      <c r="IH26">
        <v>5.6</v>
      </c>
      <c r="II26">
        <v>5.6</v>
      </c>
      <c r="IJ26">
        <v>5.6</v>
      </c>
      <c r="IK26">
        <v>5.6</v>
      </c>
      <c r="IL26">
        <v>5.6</v>
      </c>
      <c r="IM26">
        <v>5.6</v>
      </c>
      <c r="IN26">
        <v>5.6</v>
      </c>
      <c r="IO26">
        <v>5.6</v>
      </c>
      <c r="IP26">
        <v>5.6</v>
      </c>
      <c r="IQ26">
        <v>5.6</v>
      </c>
      <c r="IR26">
        <v>5.6</v>
      </c>
      <c r="IS26">
        <v>5.6</v>
      </c>
      <c r="IT26">
        <v>5.6</v>
      </c>
      <c r="IU26">
        <v>5.6</v>
      </c>
    </row>
    <row r="27" spans="3:255">
      <c r="C27" t="s">
        <v>77</v>
      </c>
      <c r="D27" t="s">
        <v>751</v>
      </c>
      <c r="E27" t="s">
        <v>738</v>
      </c>
      <c r="F27">
        <v>0.6</v>
      </c>
      <c r="G27">
        <v>0.4</v>
      </c>
      <c r="H27">
        <v>0.4</v>
      </c>
      <c r="I27">
        <v>0.5</v>
      </c>
      <c r="J27">
        <v>0</v>
      </c>
      <c r="K27">
        <v>0</v>
      </c>
      <c r="L27">
        <v>0</v>
      </c>
      <c r="M27">
        <v>0</v>
      </c>
      <c r="N27">
        <v>0</v>
      </c>
      <c r="O27">
        <v>0.4</v>
      </c>
      <c r="P27">
        <v>0.4</v>
      </c>
      <c r="Q27">
        <v>0.4</v>
      </c>
      <c r="R27">
        <v>0.4</v>
      </c>
      <c r="S27">
        <v>0.4</v>
      </c>
      <c r="T27">
        <v>0.4</v>
      </c>
      <c r="U27">
        <v>0</v>
      </c>
      <c r="V27">
        <v>0</v>
      </c>
      <c r="W27">
        <v>0</v>
      </c>
      <c r="X27">
        <v>0</v>
      </c>
      <c r="Y27">
        <v>0</v>
      </c>
      <c r="Z27">
        <v>0</v>
      </c>
      <c r="AA27">
        <v>0.4</v>
      </c>
      <c r="AB27">
        <v>0.4</v>
      </c>
      <c r="AC27">
        <v>0.4</v>
      </c>
      <c r="AD27">
        <v>0.4</v>
      </c>
      <c r="AE27">
        <v>0.4</v>
      </c>
      <c r="AF27">
        <v>0.4</v>
      </c>
      <c r="AG27">
        <v>0</v>
      </c>
      <c r="AH27">
        <v>0</v>
      </c>
      <c r="AI27">
        <v>0</v>
      </c>
      <c r="AJ27">
        <v>0</v>
      </c>
      <c r="AK27">
        <v>0</v>
      </c>
      <c r="AL27">
        <v>0</v>
      </c>
      <c r="AM27">
        <v>0.4</v>
      </c>
      <c r="AN27">
        <v>0.4</v>
      </c>
      <c r="AO27">
        <v>0.4</v>
      </c>
      <c r="AP27">
        <v>0.4</v>
      </c>
      <c r="AQ27">
        <v>0.4</v>
      </c>
      <c r="AR27">
        <v>0.4</v>
      </c>
      <c r="AS27">
        <v>0</v>
      </c>
      <c r="AT27">
        <v>0</v>
      </c>
      <c r="AU27">
        <v>0</v>
      </c>
      <c r="AV27">
        <v>0</v>
      </c>
      <c r="AW27">
        <v>0</v>
      </c>
      <c r="AX27">
        <v>0</v>
      </c>
      <c r="AY27">
        <v>0.4</v>
      </c>
      <c r="AZ27">
        <v>0.4</v>
      </c>
      <c r="BA27">
        <v>0.4</v>
      </c>
      <c r="BB27">
        <v>0.4</v>
      </c>
      <c r="BC27">
        <v>0.4</v>
      </c>
      <c r="BD27">
        <v>0.4</v>
      </c>
      <c r="BE27">
        <v>0</v>
      </c>
      <c r="BF27">
        <v>0</v>
      </c>
      <c r="BG27">
        <v>0</v>
      </c>
      <c r="BH27">
        <v>0</v>
      </c>
      <c r="BI27">
        <v>0</v>
      </c>
      <c r="BJ27">
        <v>0</v>
      </c>
      <c r="BK27">
        <v>0.4</v>
      </c>
      <c r="BL27">
        <v>0.4</v>
      </c>
      <c r="BM27">
        <v>0.4</v>
      </c>
      <c r="BN27">
        <v>0.4</v>
      </c>
      <c r="BO27">
        <v>0.4</v>
      </c>
      <c r="BP27">
        <v>0.4</v>
      </c>
      <c r="BQ27">
        <v>0</v>
      </c>
      <c r="BR27">
        <v>0</v>
      </c>
      <c r="BS27">
        <v>0</v>
      </c>
      <c r="BT27">
        <v>0</v>
      </c>
      <c r="BU27">
        <v>0</v>
      </c>
      <c r="BV27">
        <v>0</v>
      </c>
      <c r="BW27">
        <v>0.4</v>
      </c>
      <c r="BX27">
        <v>0.4</v>
      </c>
      <c r="BY27">
        <v>0.4</v>
      </c>
      <c r="BZ27">
        <v>0.4</v>
      </c>
      <c r="CA27">
        <v>0.4</v>
      </c>
      <c r="CB27">
        <v>0.4</v>
      </c>
      <c r="CC27">
        <v>0</v>
      </c>
      <c r="CD27">
        <v>0</v>
      </c>
      <c r="CE27">
        <v>0</v>
      </c>
      <c r="CF27">
        <v>0</v>
      </c>
      <c r="CG27">
        <v>0</v>
      </c>
      <c r="CH27">
        <v>0</v>
      </c>
      <c r="CI27">
        <v>0.4</v>
      </c>
      <c r="CJ27">
        <v>0.4</v>
      </c>
      <c r="CK27">
        <v>0.4</v>
      </c>
      <c r="CL27">
        <v>0.4</v>
      </c>
      <c r="CM27">
        <v>0.4</v>
      </c>
      <c r="CN27">
        <v>0.4</v>
      </c>
      <c r="CO27">
        <v>0</v>
      </c>
      <c r="CP27">
        <v>0</v>
      </c>
      <c r="CQ27">
        <v>0</v>
      </c>
      <c r="CR27">
        <v>0</v>
      </c>
      <c r="CS27">
        <v>0</v>
      </c>
      <c r="CT27">
        <v>0</v>
      </c>
      <c r="CU27">
        <v>0.4</v>
      </c>
      <c r="CV27">
        <v>0.4</v>
      </c>
      <c r="CW27">
        <v>0.4</v>
      </c>
      <c r="CX27">
        <v>0.4</v>
      </c>
      <c r="CY27">
        <v>0.4</v>
      </c>
      <c r="CZ27">
        <v>0.4</v>
      </c>
      <c r="DA27">
        <v>0</v>
      </c>
      <c r="DB27">
        <v>0</v>
      </c>
      <c r="DC27">
        <v>0</v>
      </c>
      <c r="DD27">
        <v>0</v>
      </c>
      <c r="DE27">
        <v>0</v>
      </c>
      <c r="DF27">
        <v>0</v>
      </c>
      <c r="DG27">
        <v>0.4</v>
      </c>
      <c r="DH27">
        <v>0.4</v>
      </c>
      <c r="DI27">
        <v>0.4</v>
      </c>
      <c r="DJ27">
        <v>0.4</v>
      </c>
      <c r="DK27">
        <v>0.4</v>
      </c>
      <c r="DL27">
        <v>0.4</v>
      </c>
      <c r="DM27">
        <v>0</v>
      </c>
      <c r="DN27">
        <v>0</v>
      </c>
      <c r="DO27">
        <v>0</v>
      </c>
      <c r="DP27">
        <v>0</v>
      </c>
      <c r="DQ27">
        <v>0</v>
      </c>
      <c r="DR27">
        <v>0</v>
      </c>
      <c r="DS27">
        <v>0.4</v>
      </c>
      <c r="DT27">
        <v>0.4</v>
      </c>
      <c r="DU27">
        <v>0.4</v>
      </c>
      <c r="DV27">
        <v>0.4</v>
      </c>
      <c r="DW27">
        <v>0.4</v>
      </c>
      <c r="DX27">
        <v>0.4</v>
      </c>
      <c r="DY27">
        <v>0</v>
      </c>
      <c r="DZ27">
        <v>0</v>
      </c>
      <c r="EA27">
        <v>0</v>
      </c>
      <c r="EB27">
        <v>0</v>
      </c>
      <c r="EC27">
        <v>0</v>
      </c>
      <c r="ED27">
        <v>0</v>
      </c>
      <c r="EE27">
        <v>0.4</v>
      </c>
      <c r="EF27">
        <v>0.4</v>
      </c>
      <c r="EG27">
        <v>0.4</v>
      </c>
      <c r="EH27">
        <v>0.4</v>
      </c>
      <c r="EI27">
        <v>0.4</v>
      </c>
      <c r="EJ27">
        <v>0.4</v>
      </c>
      <c r="EK27">
        <v>0</v>
      </c>
      <c r="EL27">
        <v>0</v>
      </c>
      <c r="EM27">
        <v>0</v>
      </c>
      <c r="EN27">
        <v>0</v>
      </c>
      <c r="EO27">
        <v>0</v>
      </c>
      <c r="EP27">
        <v>0</v>
      </c>
      <c r="EQ27">
        <v>0.4</v>
      </c>
      <c r="ER27">
        <v>0.4</v>
      </c>
      <c r="ES27">
        <v>0.4</v>
      </c>
      <c r="ET27">
        <v>0.4</v>
      </c>
      <c r="EU27">
        <v>0.4</v>
      </c>
      <c r="EV27">
        <v>0.4</v>
      </c>
      <c r="EW27">
        <v>0</v>
      </c>
      <c r="EX27">
        <v>0</v>
      </c>
      <c r="EY27">
        <v>0</v>
      </c>
      <c r="EZ27">
        <v>0</v>
      </c>
      <c r="FA27">
        <v>0</v>
      </c>
      <c r="FB27">
        <v>0</v>
      </c>
      <c r="FC27">
        <v>0.4</v>
      </c>
      <c r="FD27">
        <v>0.4</v>
      </c>
      <c r="FE27">
        <v>0.4</v>
      </c>
      <c r="FF27">
        <v>0.4</v>
      </c>
      <c r="FG27">
        <v>0.4</v>
      </c>
      <c r="FH27">
        <v>0.4</v>
      </c>
      <c r="FI27">
        <v>0</v>
      </c>
      <c r="FJ27">
        <v>0</v>
      </c>
      <c r="FK27">
        <v>0</v>
      </c>
      <c r="FL27">
        <v>0</v>
      </c>
      <c r="FM27">
        <v>0</v>
      </c>
      <c r="FN27">
        <v>0</v>
      </c>
      <c r="FO27">
        <v>0.4</v>
      </c>
      <c r="FP27">
        <v>0.4</v>
      </c>
      <c r="FQ27">
        <v>0.4</v>
      </c>
      <c r="FR27">
        <v>0.4</v>
      </c>
      <c r="FS27">
        <v>0.4</v>
      </c>
      <c r="FT27">
        <v>0.4</v>
      </c>
      <c r="FU27">
        <v>0</v>
      </c>
      <c r="FV27">
        <v>0</v>
      </c>
      <c r="FW27">
        <v>0</v>
      </c>
      <c r="FX27">
        <v>0</v>
      </c>
      <c r="FY27">
        <v>0</v>
      </c>
      <c r="FZ27">
        <v>0</v>
      </c>
      <c r="GA27">
        <v>0.4</v>
      </c>
      <c r="GB27">
        <v>0.4</v>
      </c>
      <c r="GC27">
        <v>0.4</v>
      </c>
      <c r="GD27">
        <v>0.4</v>
      </c>
      <c r="GE27">
        <v>0.4</v>
      </c>
      <c r="GF27">
        <v>0.4</v>
      </c>
      <c r="GG27">
        <v>0</v>
      </c>
      <c r="GH27">
        <v>0</v>
      </c>
      <c r="GI27">
        <v>0</v>
      </c>
      <c r="GJ27">
        <v>0</v>
      </c>
      <c r="GK27">
        <v>0</v>
      </c>
      <c r="GL27">
        <v>0</v>
      </c>
      <c r="GM27">
        <v>0.4</v>
      </c>
      <c r="GN27">
        <v>0.4</v>
      </c>
      <c r="GO27">
        <v>0.4</v>
      </c>
      <c r="GP27">
        <v>0.4</v>
      </c>
      <c r="GQ27">
        <v>0.4</v>
      </c>
      <c r="GR27">
        <v>0.4</v>
      </c>
      <c r="GS27">
        <v>0</v>
      </c>
      <c r="GT27">
        <v>0</v>
      </c>
      <c r="GU27">
        <v>0</v>
      </c>
      <c r="GV27">
        <v>0</v>
      </c>
      <c r="GW27">
        <v>0</v>
      </c>
      <c r="GX27">
        <v>0</v>
      </c>
      <c r="GY27">
        <v>0.4</v>
      </c>
      <c r="GZ27">
        <v>0.4</v>
      </c>
      <c r="HA27">
        <v>0.4</v>
      </c>
      <c r="HB27">
        <v>0.4</v>
      </c>
      <c r="HC27">
        <v>0.4</v>
      </c>
      <c r="HD27">
        <v>0.4</v>
      </c>
      <c r="HE27">
        <v>0</v>
      </c>
      <c r="HF27">
        <v>0</v>
      </c>
      <c r="HG27">
        <v>0</v>
      </c>
      <c r="HH27">
        <v>0</v>
      </c>
      <c r="HI27">
        <v>0</v>
      </c>
      <c r="HJ27">
        <v>0</v>
      </c>
      <c r="HK27">
        <v>0.4</v>
      </c>
      <c r="HL27">
        <v>0.4</v>
      </c>
      <c r="HM27">
        <v>0.4</v>
      </c>
      <c r="HN27">
        <v>0.4</v>
      </c>
      <c r="HO27">
        <v>0.4</v>
      </c>
      <c r="HP27">
        <v>0.4</v>
      </c>
      <c r="HQ27">
        <v>0</v>
      </c>
      <c r="HR27">
        <v>0</v>
      </c>
      <c r="HS27">
        <v>0</v>
      </c>
      <c r="HT27">
        <v>0</v>
      </c>
      <c r="HU27">
        <v>0</v>
      </c>
      <c r="HV27">
        <v>0</v>
      </c>
      <c r="HW27">
        <v>0.4</v>
      </c>
      <c r="HX27">
        <v>0.4</v>
      </c>
      <c r="HY27">
        <v>0.4</v>
      </c>
      <c r="HZ27">
        <v>0.4</v>
      </c>
      <c r="IA27">
        <v>0.4</v>
      </c>
      <c r="IB27">
        <v>0.4</v>
      </c>
      <c r="IC27">
        <v>0</v>
      </c>
      <c r="ID27">
        <v>0</v>
      </c>
      <c r="IE27">
        <v>0</v>
      </c>
      <c r="IF27">
        <v>0</v>
      </c>
      <c r="IG27">
        <v>0</v>
      </c>
      <c r="IH27">
        <v>0</v>
      </c>
      <c r="II27">
        <v>0.4</v>
      </c>
      <c r="IJ27">
        <v>0.4</v>
      </c>
      <c r="IK27">
        <v>0.4</v>
      </c>
      <c r="IL27">
        <v>0.4</v>
      </c>
      <c r="IM27">
        <v>0.4</v>
      </c>
      <c r="IN27">
        <v>0.4</v>
      </c>
      <c r="IO27">
        <v>0</v>
      </c>
      <c r="IP27">
        <v>0</v>
      </c>
      <c r="IQ27">
        <v>0</v>
      </c>
      <c r="IR27">
        <v>0</v>
      </c>
      <c r="IS27">
        <v>0</v>
      </c>
      <c r="IT27">
        <v>0</v>
      </c>
      <c r="IU27">
        <v>0.4</v>
      </c>
    </row>
    <row r="28" spans="3:255">
      <c r="C28" t="s">
        <v>77</v>
      </c>
      <c r="E28" t="s">
        <v>739</v>
      </c>
      <c r="F28">
        <v>6.1999999999999993</v>
      </c>
      <c r="G28">
        <v>6</v>
      </c>
      <c r="H28">
        <v>6</v>
      </c>
      <c r="I28">
        <v>6.1</v>
      </c>
      <c r="J28">
        <v>5.6</v>
      </c>
      <c r="K28">
        <v>5.6</v>
      </c>
      <c r="L28">
        <v>5.6</v>
      </c>
      <c r="M28">
        <v>5.6</v>
      </c>
      <c r="N28">
        <v>5.6</v>
      </c>
      <c r="O28">
        <v>6</v>
      </c>
      <c r="P28">
        <v>6</v>
      </c>
      <c r="Q28">
        <v>6</v>
      </c>
      <c r="R28">
        <v>6</v>
      </c>
      <c r="S28">
        <v>6</v>
      </c>
      <c r="T28">
        <v>6</v>
      </c>
      <c r="U28">
        <v>5.6</v>
      </c>
      <c r="V28">
        <v>5.6</v>
      </c>
      <c r="W28">
        <v>5.6</v>
      </c>
      <c r="X28">
        <v>5.6</v>
      </c>
      <c r="Y28">
        <v>5.6</v>
      </c>
      <c r="Z28">
        <v>5.6</v>
      </c>
      <c r="AA28">
        <v>6</v>
      </c>
      <c r="AB28">
        <v>6</v>
      </c>
      <c r="AC28">
        <v>6</v>
      </c>
      <c r="AD28">
        <v>6</v>
      </c>
      <c r="AE28">
        <v>6</v>
      </c>
      <c r="AF28">
        <v>6</v>
      </c>
      <c r="AG28">
        <v>5.6</v>
      </c>
      <c r="AH28">
        <v>5.6</v>
      </c>
      <c r="AI28">
        <v>5.6</v>
      </c>
      <c r="AJ28">
        <v>5.6</v>
      </c>
      <c r="AK28">
        <v>5.6</v>
      </c>
      <c r="AL28">
        <v>5.6</v>
      </c>
      <c r="AM28">
        <v>6</v>
      </c>
      <c r="AN28">
        <v>6</v>
      </c>
      <c r="AO28">
        <v>6</v>
      </c>
      <c r="AP28">
        <v>6</v>
      </c>
      <c r="AQ28">
        <v>6</v>
      </c>
      <c r="AR28">
        <v>6</v>
      </c>
      <c r="AS28">
        <v>5.6</v>
      </c>
      <c r="AT28">
        <v>5.6</v>
      </c>
      <c r="AU28">
        <v>5.6</v>
      </c>
      <c r="AV28">
        <v>5.6</v>
      </c>
      <c r="AW28">
        <v>5.6</v>
      </c>
      <c r="AX28">
        <v>5.6</v>
      </c>
      <c r="AY28">
        <v>6</v>
      </c>
      <c r="AZ28">
        <v>6</v>
      </c>
      <c r="BA28">
        <v>6</v>
      </c>
      <c r="BB28">
        <v>6</v>
      </c>
      <c r="BC28">
        <v>6</v>
      </c>
      <c r="BD28">
        <v>6</v>
      </c>
      <c r="BE28">
        <v>5.6</v>
      </c>
      <c r="BF28">
        <v>5.6</v>
      </c>
      <c r="BG28">
        <v>5.6</v>
      </c>
      <c r="BH28">
        <v>5.6</v>
      </c>
      <c r="BI28">
        <v>5.6</v>
      </c>
      <c r="BJ28">
        <v>5.6</v>
      </c>
      <c r="BK28">
        <v>6</v>
      </c>
      <c r="BL28">
        <v>6</v>
      </c>
      <c r="BM28">
        <v>6</v>
      </c>
      <c r="BN28">
        <v>6</v>
      </c>
      <c r="BO28">
        <v>6</v>
      </c>
      <c r="BP28">
        <v>6</v>
      </c>
      <c r="BQ28">
        <v>5.6</v>
      </c>
      <c r="BR28">
        <v>5.6</v>
      </c>
      <c r="BS28">
        <v>5.6</v>
      </c>
      <c r="BT28">
        <v>5.6</v>
      </c>
      <c r="BU28">
        <v>5.6</v>
      </c>
      <c r="BV28">
        <v>5.6</v>
      </c>
      <c r="BW28">
        <v>6</v>
      </c>
      <c r="BX28">
        <v>6</v>
      </c>
      <c r="BY28">
        <v>6</v>
      </c>
      <c r="BZ28">
        <v>6</v>
      </c>
      <c r="CA28">
        <v>6</v>
      </c>
      <c r="CB28">
        <v>6</v>
      </c>
      <c r="CC28">
        <v>5.6</v>
      </c>
      <c r="CD28">
        <v>5.6</v>
      </c>
      <c r="CE28">
        <v>5.6</v>
      </c>
      <c r="CF28">
        <v>5.6</v>
      </c>
      <c r="CG28">
        <v>5.6</v>
      </c>
      <c r="CH28">
        <v>5.6</v>
      </c>
      <c r="CI28">
        <v>6</v>
      </c>
      <c r="CJ28">
        <v>6</v>
      </c>
      <c r="CK28">
        <v>6</v>
      </c>
      <c r="CL28">
        <v>6</v>
      </c>
      <c r="CM28">
        <v>6</v>
      </c>
      <c r="CN28">
        <v>6</v>
      </c>
      <c r="CO28">
        <v>5.6</v>
      </c>
      <c r="CP28">
        <v>5.6</v>
      </c>
      <c r="CQ28">
        <v>5.6</v>
      </c>
      <c r="CR28">
        <v>5.6</v>
      </c>
      <c r="CS28">
        <v>5.6</v>
      </c>
      <c r="CT28">
        <v>5.6</v>
      </c>
      <c r="CU28">
        <v>6</v>
      </c>
      <c r="CV28">
        <v>6</v>
      </c>
      <c r="CW28">
        <v>6</v>
      </c>
      <c r="CX28">
        <v>6</v>
      </c>
      <c r="CY28">
        <v>6</v>
      </c>
      <c r="CZ28">
        <v>6</v>
      </c>
      <c r="DA28">
        <v>5.6</v>
      </c>
      <c r="DB28">
        <v>5.6</v>
      </c>
      <c r="DC28">
        <v>5.6</v>
      </c>
      <c r="DD28">
        <v>5.6</v>
      </c>
      <c r="DE28">
        <v>5.6</v>
      </c>
      <c r="DF28">
        <v>5.6</v>
      </c>
      <c r="DG28">
        <v>6</v>
      </c>
      <c r="DH28">
        <v>6</v>
      </c>
      <c r="DI28">
        <v>6</v>
      </c>
      <c r="DJ28">
        <v>6</v>
      </c>
      <c r="DK28">
        <v>6</v>
      </c>
      <c r="DL28">
        <v>6</v>
      </c>
      <c r="DM28">
        <v>5.6</v>
      </c>
      <c r="DN28">
        <v>5.6</v>
      </c>
      <c r="DO28">
        <v>5.6</v>
      </c>
      <c r="DP28">
        <v>5.6</v>
      </c>
      <c r="DQ28">
        <v>5.6</v>
      </c>
      <c r="DR28">
        <v>5.6</v>
      </c>
      <c r="DS28">
        <v>6</v>
      </c>
      <c r="DT28">
        <v>6</v>
      </c>
      <c r="DU28">
        <v>6</v>
      </c>
      <c r="DV28">
        <v>6</v>
      </c>
      <c r="DW28">
        <v>6</v>
      </c>
      <c r="DX28">
        <v>6</v>
      </c>
      <c r="DY28">
        <v>5.6</v>
      </c>
      <c r="DZ28">
        <v>5.6</v>
      </c>
      <c r="EA28">
        <v>5.6</v>
      </c>
      <c r="EB28">
        <v>5.6</v>
      </c>
      <c r="EC28">
        <v>5.6</v>
      </c>
      <c r="ED28">
        <v>5.6</v>
      </c>
      <c r="EE28">
        <v>6</v>
      </c>
      <c r="EF28">
        <v>6</v>
      </c>
      <c r="EG28">
        <v>6</v>
      </c>
      <c r="EH28">
        <v>6</v>
      </c>
      <c r="EI28">
        <v>6</v>
      </c>
      <c r="EJ28">
        <v>6</v>
      </c>
      <c r="EK28">
        <v>5.6</v>
      </c>
      <c r="EL28">
        <v>5.6</v>
      </c>
      <c r="EM28">
        <v>5.6</v>
      </c>
      <c r="EN28">
        <v>5.6</v>
      </c>
      <c r="EO28">
        <v>5.6</v>
      </c>
      <c r="EP28">
        <v>5.6</v>
      </c>
      <c r="EQ28">
        <v>6</v>
      </c>
      <c r="ER28">
        <v>6</v>
      </c>
      <c r="ES28">
        <v>6</v>
      </c>
      <c r="ET28">
        <v>6</v>
      </c>
      <c r="EU28">
        <v>6</v>
      </c>
      <c r="EV28">
        <v>6</v>
      </c>
      <c r="EW28">
        <v>5.6</v>
      </c>
      <c r="EX28">
        <v>5.6</v>
      </c>
      <c r="EY28">
        <v>5.6</v>
      </c>
      <c r="EZ28">
        <v>5.6</v>
      </c>
      <c r="FA28">
        <v>5.6</v>
      </c>
      <c r="FB28">
        <v>5.6</v>
      </c>
      <c r="FC28">
        <v>6</v>
      </c>
      <c r="FD28">
        <v>6</v>
      </c>
      <c r="FE28">
        <v>6</v>
      </c>
      <c r="FF28">
        <v>6</v>
      </c>
      <c r="FG28">
        <v>6</v>
      </c>
      <c r="FH28">
        <v>6</v>
      </c>
      <c r="FI28">
        <v>5.6</v>
      </c>
      <c r="FJ28">
        <v>5.6</v>
      </c>
      <c r="FK28">
        <v>5.6</v>
      </c>
      <c r="FL28">
        <v>5.6</v>
      </c>
      <c r="FM28">
        <v>5.6</v>
      </c>
      <c r="FN28">
        <v>5.6</v>
      </c>
      <c r="FO28">
        <v>6</v>
      </c>
      <c r="FP28">
        <v>6</v>
      </c>
      <c r="FQ28">
        <v>6</v>
      </c>
      <c r="FR28">
        <v>6</v>
      </c>
      <c r="FS28">
        <v>6</v>
      </c>
      <c r="FT28">
        <v>6</v>
      </c>
      <c r="FU28">
        <v>5.6</v>
      </c>
      <c r="FV28">
        <v>5.6</v>
      </c>
      <c r="FW28">
        <v>5.6</v>
      </c>
      <c r="FX28">
        <v>5.6</v>
      </c>
      <c r="FY28">
        <v>5.6</v>
      </c>
      <c r="FZ28">
        <v>5.6</v>
      </c>
      <c r="GA28">
        <v>6</v>
      </c>
      <c r="GB28">
        <v>6</v>
      </c>
      <c r="GC28">
        <v>6</v>
      </c>
      <c r="GD28">
        <v>6</v>
      </c>
      <c r="GE28">
        <v>6</v>
      </c>
      <c r="GF28">
        <v>6</v>
      </c>
      <c r="GG28">
        <v>5.6</v>
      </c>
      <c r="GH28">
        <v>5.6</v>
      </c>
      <c r="GI28">
        <v>5.6</v>
      </c>
      <c r="GJ28">
        <v>5.6</v>
      </c>
      <c r="GK28">
        <v>5.6</v>
      </c>
      <c r="GL28">
        <v>5.6</v>
      </c>
      <c r="GM28">
        <v>6</v>
      </c>
      <c r="GN28">
        <v>6</v>
      </c>
      <c r="GO28">
        <v>6</v>
      </c>
      <c r="GP28">
        <v>6</v>
      </c>
      <c r="GQ28">
        <v>6</v>
      </c>
      <c r="GR28">
        <v>6</v>
      </c>
      <c r="GS28">
        <v>5.6</v>
      </c>
      <c r="GT28">
        <v>5.6</v>
      </c>
      <c r="GU28">
        <v>5.6</v>
      </c>
      <c r="GV28">
        <v>5.6</v>
      </c>
      <c r="GW28">
        <v>5.6</v>
      </c>
      <c r="GX28">
        <v>5.6</v>
      </c>
      <c r="GY28">
        <v>6</v>
      </c>
      <c r="GZ28">
        <v>6</v>
      </c>
      <c r="HA28">
        <v>6</v>
      </c>
      <c r="HB28">
        <v>6</v>
      </c>
      <c r="HC28">
        <v>6</v>
      </c>
      <c r="HD28">
        <v>6</v>
      </c>
      <c r="HE28">
        <v>5.6</v>
      </c>
      <c r="HF28">
        <v>5.6</v>
      </c>
      <c r="HG28">
        <v>5.6</v>
      </c>
      <c r="HH28">
        <v>5.6</v>
      </c>
      <c r="HI28">
        <v>5.6</v>
      </c>
      <c r="HJ28">
        <v>5.6</v>
      </c>
      <c r="HK28">
        <v>6</v>
      </c>
      <c r="HL28">
        <v>6</v>
      </c>
      <c r="HM28">
        <v>6</v>
      </c>
      <c r="HN28">
        <v>6</v>
      </c>
      <c r="HO28">
        <v>6</v>
      </c>
      <c r="HP28">
        <v>6</v>
      </c>
      <c r="HQ28">
        <v>5.6</v>
      </c>
      <c r="HR28">
        <v>5.6</v>
      </c>
      <c r="HS28">
        <v>5.6</v>
      </c>
      <c r="HT28">
        <v>5.6</v>
      </c>
      <c r="HU28">
        <v>5.6</v>
      </c>
      <c r="HV28">
        <v>5.6</v>
      </c>
      <c r="HW28">
        <v>6</v>
      </c>
      <c r="HX28">
        <v>6</v>
      </c>
      <c r="HY28">
        <v>6</v>
      </c>
      <c r="HZ28">
        <v>6</v>
      </c>
      <c r="IA28">
        <v>6</v>
      </c>
      <c r="IB28">
        <v>6</v>
      </c>
      <c r="IC28">
        <v>5.6</v>
      </c>
      <c r="ID28">
        <v>5.6</v>
      </c>
      <c r="IE28">
        <v>5.6</v>
      </c>
      <c r="IF28">
        <v>5.6</v>
      </c>
      <c r="IG28">
        <v>5.6</v>
      </c>
      <c r="IH28">
        <v>5.6</v>
      </c>
      <c r="II28">
        <v>6</v>
      </c>
      <c r="IJ28">
        <v>6</v>
      </c>
      <c r="IK28">
        <v>6</v>
      </c>
      <c r="IL28">
        <v>6</v>
      </c>
      <c r="IM28">
        <v>6</v>
      </c>
      <c r="IN28">
        <v>6</v>
      </c>
      <c r="IO28">
        <v>5.6</v>
      </c>
      <c r="IP28">
        <v>5.6</v>
      </c>
      <c r="IQ28">
        <v>5.6</v>
      </c>
      <c r="IR28">
        <v>5.6</v>
      </c>
      <c r="IS28">
        <v>5.6</v>
      </c>
      <c r="IT28">
        <v>5.6</v>
      </c>
      <c r="IU28">
        <v>6</v>
      </c>
    </row>
    <row r="29" spans="3:255">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HZ29">
        <v>0</v>
      </c>
      <c r="IA29">
        <v>0</v>
      </c>
      <c r="IB29">
        <v>0</v>
      </c>
      <c r="IC29">
        <v>0</v>
      </c>
      <c r="ID29">
        <v>0</v>
      </c>
      <c r="IE29">
        <v>0</v>
      </c>
      <c r="IF29">
        <v>0</v>
      </c>
      <c r="IG29">
        <v>0</v>
      </c>
      <c r="IH29">
        <v>0</v>
      </c>
      <c r="II29">
        <v>0</v>
      </c>
      <c r="IJ29">
        <v>0</v>
      </c>
      <c r="IK29">
        <v>0</v>
      </c>
      <c r="IL29">
        <v>0</v>
      </c>
      <c r="IM29">
        <v>0</v>
      </c>
      <c r="IN29">
        <v>0</v>
      </c>
      <c r="IO29">
        <v>0</v>
      </c>
      <c r="IP29">
        <v>0</v>
      </c>
      <c r="IQ29">
        <v>0</v>
      </c>
      <c r="IR29">
        <v>0</v>
      </c>
      <c r="IS29">
        <v>0</v>
      </c>
      <c r="IT29">
        <v>0</v>
      </c>
      <c r="IU29">
        <v>0</v>
      </c>
    </row>
    <row r="30" spans="3:255">
      <c r="C30" t="s">
        <v>77</v>
      </c>
      <c r="D30" t="s">
        <v>752</v>
      </c>
      <c r="E30" t="s">
        <v>78</v>
      </c>
      <c r="F30">
        <v>1480.8</v>
      </c>
      <c r="G30">
        <v>1424.5</v>
      </c>
      <c r="H30">
        <v>1371.6</v>
      </c>
      <c r="I30">
        <v>1197.7</v>
      </c>
      <c r="J30">
        <v>1023.5</v>
      </c>
      <c r="K30">
        <v>859.2</v>
      </c>
      <c r="L30">
        <v>727.9</v>
      </c>
      <c r="M30">
        <v>687.8</v>
      </c>
      <c r="N30">
        <v>817.4</v>
      </c>
      <c r="O30">
        <v>1004.1</v>
      </c>
      <c r="P30">
        <v>1210.5</v>
      </c>
      <c r="Q30">
        <v>1433.2</v>
      </c>
      <c r="R30">
        <v>1485.6</v>
      </c>
      <c r="S30">
        <v>1428.9</v>
      </c>
      <c r="T30">
        <v>1376</v>
      </c>
      <c r="U30">
        <v>1201</v>
      </c>
      <c r="V30">
        <v>1025.8</v>
      </c>
      <c r="W30">
        <v>860.6</v>
      </c>
      <c r="X30">
        <v>728.5</v>
      </c>
      <c r="Y30">
        <v>698.2</v>
      </c>
      <c r="Z30">
        <v>818.6</v>
      </c>
      <c r="AA30">
        <v>1006.3</v>
      </c>
      <c r="AB30">
        <v>1213.7</v>
      </c>
      <c r="AC30">
        <v>1436.9</v>
      </c>
      <c r="AD30">
        <v>1475.8</v>
      </c>
      <c r="AE30">
        <v>1419.6</v>
      </c>
      <c r="AF30">
        <v>1366.9</v>
      </c>
      <c r="AG30">
        <v>1192.8</v>
      </c>
      <c r="AH30">
        <v>1018.5</v>
      </c>
      <c r="AI30">
        <v>854.1</v>
      </c>
      <c r="AJ30">
        <v>722.8</v>
      </c>
      <c r="AK30">
        <v>692.6</v>
      </c>
      <c r="AL30">
        <v>812.5</v>
      </c>
      <c r="AM30">
        <v>999.1</v>
      </c>
      <c r="AN30">
        <v>1205.3</v>
      </c>
      <c r="AO30">
        <v>1429.1</v>
      </c>
      <c r="AP30">
        <v>1487</v>
      </c>
      <c r="AQ30">
        <v>1430.3</v>
      </c>
      <c r="AR30">
        <v>1377.2</v>
      </c>
      <c r="AS30">
        <v>1201.5</v>
      </c>
      <c r="AT30">
        <v>1025.5999999999999</v>
      </c>
      <c r="AU30">
        <v>859.6</v>
      </c>
      <c r="AV30">
        <v>726.8</v>
      </c>
      <c r="AW30">
        <v>696.5</v>
      </c>
      <c r="AX30">
        <v>817.4</v>
      </c>
      <c r="AY30">
        <v>1005.8</v>
      </c>
      <c r="AZ30">
        <v>1214.2</v>
      </c>
      <c r="BA30">
        <v>1440</v>
      </c>
      <c r="BB30">
        <v>1489.7</v>
      </c>
      <c r="BC30">
        <v>1432.9</v>
      </c>
      <c r="BD30">
        <v>1379.7</v>
      </c>
      <c r="BE30">
        <v>1203.5999999999999</v>
      </c>
      <c r="BF30">
        <v>1027.2</v>
      </c>
      <c r="BG30">
        <v>860.7</v>
      </c>
      <c r="BH30">
        <v>727.7</v>
      </c>
      <c r="BI30">
        <v>697.3</v>
      </c>
      <c r="BJ30">
        <v>818.6</v>
      </c>
      <c r="BK30">
        <v>1007.5</v>
      </c>
      <c r="BL30">
        <v>1216.3</v>
      </c>
      <c r="BM30">
        <v>1442.5</v>
      </c>
      <c r="BN30">
        <v>1493.8</v>
      </c>
      <c r="BO30">
        <v>1437</v>
      </c>
      <c r="BP30">
        <v>1383.5</v>
      </c>
      <c r="BQ30">
        <v>1207.0999999999999</v>
      </c>
      <c r="BR30">
        <v>1030</v>
      </c>
      <c r="BS30">
        <v>862.8</v>
      </c>
      <c r="BT30">
        <v>729.4</v>
      </c>
      <c r="BU30">
        <v>698.9</v>
      </c>
      <c r="BV30">
        <v>820.6</v>
      </c>
      <c r="BW30">
        <v>1010.1</v>
      </c>
      <c r="BX30">
        <v>1219.7</v>
      </c>
      <c r="BY30">
        <v>1446.5</v>
      </c>
      <c r="BZ30">
        <v>1495.9</v>
      </c>
      <c r="CA30">
        <v>1439</v>
      </c>
      <c r="CB30">
        <v>1385.6</v>
      </c>
      <c r="CC30">
        <v>1208.7</v>
      </c>
      <c r="CD30">
        <v>1031.4000000000001</v>
      </c>
      <c r="CE30">
        <v>863.9</v>
      </c>
      <c r="CF30">
        <v>730.2</v>
      </c>
      <c r="CG30">
        <v>699.7</v>
      </c>
      <c r="CH30">
        <v>821.7</v>
      </c>
      <c r="CI30">
        <v>1011.5</v>
      </c>
      <c r="CJ30">
        <v>1221.4000000000001</v>
      </c>
      <c r="CK30">
        <v>1448.5</v>
      </c>
      <c r="CL30">
        <v>1501.6</v>
      </c>
      <c r="CM30">
        <v>1444.4</v>
      </c>
      <c r="CN30">
        <v>1390.8</v>
      </c>
      <c r="CO30">
        <v>1213.3</v>
      </c>
      <c r="CP30">
        <v>1035.3</v>
      </c>
      <c r="CQ30">
        <v>867</v>
      </c>
      <c r="CR30">
        <v>732.8</v>
      </c>
      <c r="CS30">
        <v>702.2</v>
      </c>
      <c r="CT30">
        <v>824.6</v>
      </c>
      <c r="CU30">
        <v>1015.2</v>
      </c>
      <c r="CV30">
        <v>1226</v>
      </c>
      <c r="CW30">
        <v>1454.2</v>
      </c>
      <c r="CX30">
        <v>1506.9</v>
      </c>
      <c r="CY30">
        <v>1449.6</v>
      </c>
      <c r="CZ30">
        <v>1395.7</v>
      </c>
      <c r="DA30">
        <v>1217.5</v>
      </c>
      <c r="DB30">
        <v>1038.7</v>
      </c>
      <c r="DC30">
        <v>869.8</v>
      </c>
      <c r="DD30">
        <v>735</v>
      </c>
      <c r="DE30">
        <v>704.3</v>
      </c>
      <c r="DF30">
        <v>827.1</v>
      </c>
      <c r="DG30">
        <v>1018.5</v>
      </c>
      <c r="DH30">
        <v>1230.3</v>
      </c>
      <c r="DI30">
        <v>1459.4</v>
      </c>
      <c r="DJ30">
        <v>1516.8</v>
      </c>
      <c r="DK30">
        <v>1459.1</v>
      </c>
      <c r="DL30">
        <v>1405</v>
      </c>
      <c r="DM30">
        <v>1225.5</v>
      </c>
      <c r="DN30">
        <v>1045.5</v>
      </c>
      <c r="DO30">
        <v>875.3</v>
      </c>
      <c r="DP30">
        <v>739.5</v>
      </c>
      <c r="DQ30">
        <v>708.6</v>
      </c>
      <c r="DR30">
        <v>832.3</v>
      </c>
      <c r="DS30">
        <v>1024.9000000000001</v>
      </c>
      <c r="DT30">
        <v>1238.4000000000001</v>
      </c>
      <c r="DU30">
        <v>1468.6</v>
      </c>
      <c r="DV30">
        <v>1526.7</v>
      </c>
      <c r="DW30">
        <v>1468.6</v>
      </c>
      <c r="DX30">
        <v>1414.1</v>
      </c>
      <c r="DY30">
        <v>1233.5</v>
      </c>
      <c r="DZ30">
        <v>1052.2</v>
      </c>
      <c r="EA30">
        <v>880.7</v>
      </c>
      <c r="EB30">
        <v>743.9</v>
      </c>
      <c r="EC30">
        <v>712.8</v>
      </c>
      <c r="ED30">
        <v>837.3</v>
      </c>
      <c r="EE30">
        <v>1031.4000000000001</v>
      </c>
      <c r="EF30">
        <v>1246.4000000000001</v>
      </c>
      <c r="EG30">
        <v>1478.4</v>
      </c>
      <c r="EH30">
        <v>1536.4</v>
      </c>
      <c r="EI30">
        <v>1478</v>
      </c>
      <c r="EJ30">
        <v>1423</v>
      </c>
      <c r="EK30">
        <v>1241.3</v>
      </c>
      <c r="EL30">
        <v>1058.8</v>
      </c>
      <c r="EM30">
        <v>886</v>
      </c>
      <c r="EN30">
        <v>748.3</v>
      </c>
      <c r="EO30">
        <v>716.9</v>
      </c>
      <c r="EP30">
        <v>842.3</v>
      </c>
      <c r="EQ30">
        <v>1037.7</v>
      </c>
      <c r="ER30">
        <v>1254.3</v>
      </c>
      <c r="ES30">
        <v>1487.9</v>
      </c>
      <c r="ET30">
        <v>1546.5</v>
      </c>
      <c r="EU30">
        <v>1487.6</v>
      </c>
      <c r="EV30">
        <v>1432.4</v>
      </c>
      <c r="EW30">
        <v>1249.4000000000001</v>
      </c>
      <c r="EX30">
        <v>1065.7</v>
      </c>
      <c r="EY30">
        <v>891.6</v>
      </c>
      <c r="EZ30">
        <v>752.9</v>
      </c>
      <c r="FA30">
        <v>721.4</v>
      </c>
      <c r="FB30">
        <v>847.5</v>
      </c>
      <c r="FC30">
        <v>1044.2</v>
      </c>
      <c r="FD30">
        <v>1262.5</v>
      </c>
      <c r="FE30">
        <v>1506.6</v>
      </c>
      <c r="FF30">
        <v>1555.8</v>
      </c>
      <c r="FG30">
        <v>1496.6</v>
      </c>
      <c r="FH30">
        <v>1441.1</v>
      </c>
      <c r="FI30">
        <v>1257</v>
      </c>
      <c r="FJ30">
        <v>1072.0999999999999</v>
      </c>
      <c r="FK30">
        <v>896.8</v>
      </c>
      <c r="FL30">
        <v>757.2</v>
      </c>
      <c r="FM30">
        <v>725.4</v>
      </c>
      <c r="FN30">
        <v>852.3</v>
      </c>
      <c r="FO30">
        <v>1050.3</v>
      </c>
      <c r="FP30">
        <v>1270.2</v>
      </c>
      <c r="FQ30">
        <v>1506.6</v>
      </c>
      <c r="FR30">
        <v>1565.6</v>
      </c>
      <c r="FS30">
        <v>1506</v>
      </c>
      <c r="FT30">
        <v>1450.2</v>
      </c>
      <c r="FU30">
        <v>1265</v>
      </c>
      <c r="FV30">
        <v>1078.7</v>
      </c>
      <c r="FW30">
        <v>902.3</v>
      </c>
      <c r="FX30">
        <v>761.6</v>
      </c>
      <c r="FY30">
        <v>729.7</v>
      </c>
      <c r="FZ30">
        <v>857.4</v>
      </c>
      <c r="GA30">
        <v>1056.7</v>
      </c>
      <c r="GB30">
        <v>1278.0999999999999</v>
      </c>
      <c r="GC30">
        <v>1516.1</v>
      </c>
      <c r="GD30">
        <v>1575.4</v>
      </c>
      <c r="GE30">
        <v>1515.5</v>
      </c>
      <c r="GF30">
        <v>1459.2</v>
      </c>
      <c r="GG30">
        <v>1272.9000000000001</v>
      </c>
      <c r="GH30">
        <v>1085.4000000000001</v>
      </c>
      <c r="GI30">
        <v>907.7</v>
      </c>
      <c r="GJ30">
        <v>766.1</v>
      </c>
      <c r="GK30">
        <v>733.9</v>
      </c>
      <c r="GL30">
        <v>862.5</v>
      </c>
      <c r="GM30">
        <v>1063</v>
      </c>
      <c r="GN30">
        <v>1286.2</v>
      </c>
      <c r="GO30">
        <v>1525.2</v>
      </c>
      <c r="GP30">
        <v>1584.9</v>
      </c>
      <c r="GQ30">
        <v>1524.6</v>
      </c>
      <c r="GR30">
        <v>1468</v>
      </c>
      <c r="GS30">
        <v>1280.5</v>
      </c>
      <c r="GT30">
        <v>1091.8</v>
      </c>
      <c r="GU30">
        <v>912.8</v>
      </c>
      <c r="GV30">
        <v>770.3</v>
      </c>
      <c r="GW30">
        <v>738</v>
      </c>
      <c r="GX30">
        <v>867.3</v>
      </c>
      <c r="GY30">
        <v>1069.2</v>
      </c>
      <c r="GZ30">
        <v>1293.8</v>
      </c>
      <c r="HA30">
        <v>1534.5</v>
      </c>
      <c r="HB30">
        <v>1594.1</v>
      </c>
      <c r="HC30">
        <v>1533.5</v>
      </c>
      <c r="HD30">
        <v>1476.7</v>
      </c>
      <c r="HE30">
        <v>1287.9000000000001</v>
      </c>
      <c r="HF30">
        <v>1098.0999999999999</v>
      </c>
      <c r="HG30">
        <v>917.9</v>
      </c>
      <c r="HH30">
        <v>774.5</v>
      </c>
      <c r="HI30">
        <v>741.9</v>
      </c>
      <c r="HJ30">
        <v>872.1</v>
      </c>
      <c r="HK30">
        <v>1075.2</v>
      </c>
      <c r="HL30">
        <v>1301.4000000000001</v>
      </c>
      <c r="HM30">
        <v>1543.5</v>
      </c>
      <c r="HN30">
        <v>1603</v>
      </c>
      <c r="HO30">
        <v>1542.1</v>
      </c>
      <c r="HP30">
        <v>1484.9</v>
      </c>
      <c r="HQ30">
        <v>1295.2</v>
      </c>
      <c r="HR30">
        <v>1104.2</v>
      </c>
      <c r="HS30">
        <v>922.9</v>
      </c>
      <c r="HT30">
        <v>778.5</v>
      </c>
      <c r="HU30">
        <v>745.8</v>
      </c>
      <c r="HV30">
        <v>876.7</v>
      </c>
      <c r="HW30">
        <v>1081.0999999999999</v>
      </c>
      <c r="HX30">
        <v>1308.7</v>
      </c>
      <c r="HY30">
        <v>1551.7</v>
      </c>
      <c r="HZ30">
        <v>1612.3</v>
      </c>
      <c r="IA30">
        <v>1551</v>
      </c>
      <c r="IB30">
        <v>1493.5</v>
      </c>
      <c r="IC30">
        <v>1302.7</v>
      </c>
      <c r="ID30">
        <v>1110.5</v>
      </c>
      <c r="IE30">
        <v>927.9</v>
      </c>
      <c r="IF30">
        <v>782.6</v>
      </c>
      <c r="IG30">
        <v>749.7</v>
      </c>
      <c r="IH30">
        <v>881.4</v>
      </c>
      <c r="II30">
        <v>1087.0999999999999</v>
      </c>
      <c r="IJ30">
        <v>1316.2</v>
      </c>
      <c r="IK30">
        <v>1561</v>
      </c>
      <c r="IL30">
        <v>1621.3</v>
      </c>
      <c r="IM30">
        <v>1559.7</v>
      </c>
      <c r="IN30">
        <v>1501.8</v>
      </c>
      <c r="IO30">
        <v>1310</v>
      </c>
      <c r="IP30">
        <v>1116.5999999999999</v>
      </c>
      <c r="IQ30">
        <v>932.9</v>
      </c>
      <c r="IR30">
        <v>786.7</v>
      </c>
      <c r="IS30">
        <v>753.6</v>
      </c>
      <c r="IT30">
        <v>886</v>
      </c>
      <c r="IU30">
        <v>1092.9000000000001</v>
      </c>
    </row>
    <row r="31" spans="3:255">
      <c r="C31" t="s">
        <v>77</v>
      </c>
      <c r="D31" t="s">
        <v>753</v>
      </c>
      <c r="E31" t="s">
        <v>79</v>
      </c>
      <c r="F31">
        <v>47.389573968466955</v>
      </c>
      <c r="G31">
        <v>45.612311089641842</v>
      </c>
      <c r="H31">
        <v>43.923437385236873</v>
      </c>
      <c r="I31">
        <v>29.990626850520265</v>
      </c>
      <c r="J31">
        <v>25.577469619756961</v>
      </c>
      <c r="K31">
        <v>21.504661308840415</v>
      </c>
      <c r="L31">
        <v>20.336225654801883</v>
      </c>
      <c r="M31">
        <v>19.241209883555804</v>
      </c>
      <c r="N31">
        <v>22.937244897959182</v>
      </c>
      <c r="O31">
        <v>25.079928064741733</v>
      </c>
      <c r="P31">
        <v>30.239744339543819</v>
      </c>
      <c r="Q31">
        <v>45.840733482642783</v>
      </c>
      <c r="R31">
        <v>47.536004302231788</v>
      </c>
      <c r="S31">
        <v>45.746141612501724</v>
      </c>
      <c r="T31">
        <v>44.047391272352641</v>
      </c>
      <c r="U31">
        <v>30.032635415783673</v>
      </c>
      <c r="V31">
        <v>25.692859247618109</v>
      </c>
      <c r="W31">
        <v>21.492714926919092</v>
      </c>
      <c r="X31">
        <v>20.410560344827587</v>
      </c>
      <c r="Y31">
        <v>19.587781258900598</v>
      </c>
      <c r="Z31">
        <v>22.924987212276214</v>
      </c>
      <c r="AA31">
        <v>25.190247321517973</v>
      </c>
      <c r="AB31">
        <v>30.380602762662203</v>
      </c>
      <c r="AC31">
        <v>45.932450052576236</v>
      </c>
      <c r="AD31">
        <v>47.222425383167526</v>
      </c>
      <c r="AE31">
        <v>45.448402710551782</v>
      </c>
      <c r="AF31">
        <v>43.75608948414159</v>
      </c>
      <c r="AG31">
        <v>29.827583283885733</v>
      </c>
      <c r="AH31">
        <v>25.510018662213927</v>
      </c>
      <c r="AI31">
        <v>21.330383243181032</v>
      </c>
      <c r="AJ31">
        <v>20.250862068965517</v>
      </c>
      <c r="AK31">
        <v>19.430675021361434</v>
      </c>
      <c r="AL31">
        <v>22.754156010230176</v>
      </c>
      <c r="AM31">
        <v>25.010013016921999</v>
      </c>
      <c r="AN31">
        <v>30.170339053997488</v>
      </c>
      <c r="AO31">
        <v>45.683112513144053</v>
      </c>
      <c r="AP31">
        <v>47.580801290669541</v>
      </c>
      <c r="AQ31">
        <v>45.790962522472675</v>
      </c>
      <c r="AR31">
        <v>44.085804694973881</v>
      </c>
      <c r="AS31">
        <v>30.04513859455794</v>
      </c>
      <c r="AT31">
        <v>25.687849916511148</v>
      </c>
      <c r="AU31">
        <v>21.467740821728622</v>
      </c>
      <c r="AV31">
        <v>20.362931034482759</v>
      </c>
      <c r="AW31">
        <v>19.540088293933351</v>
      </c>
      <c r="AX31">
        <v>22.891381074168795</v>
      </c>
      <c r="AY31">
        <v>25.177731050365473</v>
      </c>
      <c r="AZ31">
        <v>30.39311845960653</v>
      </c>
      <c r="BA31">
        <v>46.031545741324919</v>
      </c>
      <c r="BB31">
        <v>47.667195482656638</v>
      </c>
      <c r="BC31">
        <v>45.874201355275893</v>
      </c>
      <c r="BD31">
        <v>44.165832658768124</v>
      </c>
      <c r="BE31">
        <v>30.097651945409847</v>
      </c>
      <c r="BF31">
        <v>25.727924565366862</v>
      </c>
      <c r="BG31">
        <v>21.49521233743814</v>
      </c>
      <c r="BH31">
        <v>20.388146551724141</v>
      </c>
      <c r="BI31">
        <v>19.562532042153229</v>
      </c>
      <c r="BJ31">
        <v>22.924987212276214</v>
      </c>
      <c r="BK31">
        <v>25.220286372283969</v>
      </c>
      <c r="BL31">
        <v>30.445684386772708</v>
      </c>
      <c r="BM31">
        <v>46.111461619348056</v>
      </c>
      <c r="BN31">
        <v>47.79838666308148</v>
      </c>
      <c r="BO31">
        <v>46.005462591619413</v>
      </c>
      <c r="BP31">
        <v>44.287475163735373</v>
      </c>
      <c r="BQ31">
        <v>30.185174196829703</v>
      </c>
      <c r="BR31">
        <v>25.798055200864354</v>
      </c>
      <c r="BS31">
        <v>21.547657958338124</v>
      </c>
      <c r="BT31">
        <v>20.435775862068965</v>
      </c>
      <c r="BU31">
        <v>19.607419538592993</v>
      </c>
      <c r="BV31">
        <v>22.980997442455241</v>
      </c>
      <c r="BW31">
        <v>25.285370982276959</v>
      </c>
      <c r="BX31">
        <v>30.530791125994142</v>
      </c>
      <c r="BY31">
        <v>46.239327024185066</v>
      </c>
      <c r="BZ31">
        <v>47.865582145738109</v>
      </c>
      <c r="CA31">
        <v>46.06949246300649</v>
      </c>
      <c r="CB31">
        <v>44.354698653322536</v>
      </c>
      <c r="CC31">
        <v>30.22518436890735</v>
      </c>
      <c r="CD31">
        <v>25.833120518613104</v>
      </c>
      <c r="CE31">
        <v>21.575129474047646</v>
      </c>
      <c r="CF31">
        <v>20.458189655172415</v>
      </c>
      <c r="CG31">
        <v>19.629863286812874</v>
      </c>
      <c r="CH31">
        <v>23.011803069053705</v>
      </c>
      <c r="CI31">
        <v>25.320416541503956</v>
      </c>
      <c r="CJ31">
        <v>30.573344495604857</v>
      </c>
      <c r="CK31">
        <v>46.303259726603578</v>
      </c>
      <c r="CL31">
        <v>48.047969884377522</v>
      </c>
      <c r="CM31">
        <v>46.242373115751619</v>
      </c>
      <c r="CN31">
        <v>44.521156818014568</v>
      </c>
      <c r="CO31">
        <v>30.340213613630585</v>
      </c>
      <c r="CP31">
        <v>25.930802475198899</v>
      </c>
      <c r="CQ31">
        <v>21.652549200138104</v>
      </c>
      <c r="CR31">
        <v>20.531034482758621</v>
      </c>
      <c r="CS31">
        <v>19.7</v>
      </c>
      <c r="CT31">
        <v>23.093017902813298</v>
      </c>
      <c r="CU31">
        <v>25.413036948032442</v>
      </c>
      <c r="CV31">
        <v>30.688488907492676</v>
      </c>
      <c r="CW31">
        <v>46.48546792849632</v>
      </c>
      <c r="CX31">
        <v>48.217558483463307</v>
      </c>
      <c r="CY31">
        <v>46.408850781358034</v>
      </c>
      <c r="CZ31">
        <v>44.678011627051291</v>
      </c>
      <c r="DA31">
        <v>30.445240315334409</v>
      </c>
      <c r="DB31">
        <v>26.01596110401729</v>
      </c>
      <c r="DC31">
        <v>21.722476694671421</v>
      </c>
      <c r="DD31">
        <v>20.592672413793103</v>
      </c>
      <c r="DE31">
        <v>19.758914839077182</v>
      </c>
      <c r="DF31">
        <v>23.163030690537081</v>
      </c>
      <c r="DG31">
        <v>25.495644337638929</v>
      </c>
      <c r="DH31">
        <v>30.796123901213896</v>
      </c>
      <c r="DI31">
        <v>46.651692954784437</v>
      </c>
      <c r="DJ31">
        <v>48.534337187415979</v>
      </c>
      <c r="DK31">
        <v>46.712992670446681</v>
      </c>
      <c r="DL31">
        <v>44.975715652365885</v>
      </c>
      <c r="DM31">
        <v>30.645291175722644</v>
      </c>
      <c r="DN31">
        <v>26.186278361654061</v>
      </c>
      <c r="DO31">
        <v>21.859834273219011</v>
      </c>
      <c r="DP31">
        <v>20.71875</v>
      </c>
      <c r="DQ31">
        <v>19.879549985759041</v>
      </c>
      <c r="DR31">
        <v>23.308657289002554</v>
      </c>
      <c r="DS31">
        <v>25.655852608390909</v>
      </c>
      <c r="DT31">
        <v>30.998878191712016</v>
      </c>
      <c r="DU31">
        <v>46.945783385909564</v>
      </c>
      <c r="DV31">
        <v>48.851115891368657</v>
      </c>
      <c r="DW31">
        <v>47.017134559535322</v>
      </c>
      <c r="DX31">
        <v>45.267017440576936</v>
      </c>
      <c r="DY31">
        <v>30.845342036110878</v>
      </c>
      <c r="DZ31">
        <v>26.354090953737355</v>
      </c>
      <c r="EA31">
        <v>21.994694441247553</v>
      </c>
      <c r="EB31">
        <v>20.842025862068965</v>
      </c>
      <c r="EC31">
        <v>19.997379663913414</v>
      </c>
      <c r="ED31">
        <v>23.448682864450124</v>
      </c>
      <c r="EE31">
        <v>25.818564133373386</v>
      </c>
      <c r="EF31">
        <v>31.199129342821266</v>
      </c>
      <c r="EG31">
        <v>47.259053627760252</v>
      </c>
      <c r="EH31">
        <v>49.161495025544511</v>
      </c>
      <c r="EI31">
        <v>47.31807495505462</v>
      </c>
      <c r="EJ31">
        <v>45.55191699168445</v>
      </c>
      <c r="EK31">
        <v>31.040391624989404</v>
      </c>
      <c r="EL31">
        <v>26.519398880267165</v>
      </c>
      <c r="EM31">
        <v>22.127057198757047</v>
      </c>
      <c r="EN31">
        <v>20.96530172413793</v>
      </c>
      <c r="EO31">
        <v>20.112403873540298</v>
      </c>
      <c r="EP31">
        <v>23.588708439897694</v>
      </c>
      <c r="EQ31">
        <v>25.976269149894865</v>
      </c>
      <c r="ER31">
        <v>31.396877354541648</v>
      </c>
      <c r="ES31">
        <v>47.56273396424816</v>
      </c>
      <c r="ET31">
        <v>49.484673299274007</v>
      </c>
      <c r="EU31">
        <v>47.625418337712617</v>
      </c>
      <c r="EV31">
        <v>45.852822135550817</v>
      </c>
      <c r="EW31">
        <v>31.242943121132495</v>
      </c>
      <c r="EX31">
        <v>26.69222080345742</v>
      </c>
      <c r="EY31">
        <v>22.266912187823685</v>
      </c>
      <c r="EZ31">
        <v>21.094181034482759</v>
      </c>
      <c r="FA31">
        <v>20.238649957277126</v>
      </c>
      <c r="FB31">
        <v>23.73433503836317</v>
      </c>
      <c r="FC31">
        <v>26.138980674877342</v>
      </c>
      <c r="FD31">
        <v>31.602134784428632</v>
      </c>
      <c r="FE31">
        <v>48.160504731861195</v>
      </c>
      <c r="FF31">
        <v>49.782253293896211</v>
      </c>
      <c r="FG31">
        <v>47.913552758954488</v>
      </c>
      <c r="FH31">
        <v>46.131319449554788</v>
      </c>
      <c r="FI31">
        <v>31.432991438501315</v>
      </c>
      <c r="FJ31">
        <v>26.852519398880265</v>
      </c>
      <c r="FK31">
        <v>22.396777534814131</v>
      </c>
      <c r="FL31">
        <v>21.214655172413796</v>
      </c>
      <c r="FM31">
        <v>20.35086869837653</v>
      </c>
      <c r="FN31">
        <v>23.868759590792834</v>
      </c>
      <c r="FO31">
        <v>26.291679182937816</v>
      </c>
      <c r="FP31">
        <v>31.794876517371286</v>
      </c>
      <c r="FQ31">
        <v>48.160504731861195</v>
      </c>
      <c r="FR31">
        <v>50.095832212960481</v>
      </c>
      <c r="FS31">
        <v>48.214493154473786</v>
      </c>
      <c r="FT31">
        <v>46.422621237765846</v>
      </c>
      <c r="FU31">
        <v>31.633042298889549</v>
      </c>
      <c r="FV31">
        <v>27.017827325410078</v>
      </c>
      <c r="FW31">
        <v>22.534135113361721</v>
      </c>
      <c r="FX31">
        <v>21.337931034482761</v>
      </c>
      <c r="FY31">
        <v>20.471503845058386</v>
      </c>
      <c r="FZ31">
        <v>24.011585677749359</v>
      </c>
      <c r="GA31">
        <v>26.451887453689796</v>
      </c>
      <c r="GB31">
        <v>31.992624529091668</v>
      </c>
      <c r="GC31">
        <v>48.464185068349103</v>
      </c>
      <c r="GD31">
        <v>50.409411132024751</v>
      </c>
      <c r="GE31">
        <v>48.518635043562433</v>
      </c>
      <c r="GF31">
        <v>46.710721907425125</v>
      </c>
      <c r="GG31">
        <v>31.830592523522935</v>
      </c>
      <c r="GH31">
        <v>27.185639917493372</v>
      </c>
      <c r="GI31">
        <v>22.668995281390263</v>
      </c>
      <c r="GJ31">
        <v>21.464008620689658</v>
      </c>
      <c r="GK31">
        <v>20.589333523212758</v>
      </c>
      <c r="GL31">
        <v>24.15441176470588</v>
      </c>
      <c r="GM31">
        <v>26.609592470211275</v>
      </c>
      <c r="GN31">
        <v>32.195378819589791</v>
      </c>
      <c r="GO31">
        <v>48.755078864353315</v>
      </c>
      <c r="GP31">
        <v>50.71339069642378</v>
      </c>
      <c r="GQ31">
        <v>48.809970958373661</v>
      </c>
      <c r="GR31">
        <v>46.992420339980868</v>
      </c>
      <c r="GS31">
        <v>32.020640840891751</v>
      </c>
      <c r="GT31">
        <v>27.345938512916216</v>
      </c>
      <c r="GU31">
        <v>22.796363217861661</v>
      </c>
      <c r="GV31">
        <v>21.581681034482759</v>
      </c>
      <c r="GW31">
        <v>20.704357732839647</v>
      </c>
      <c r="GX31">
        <v>24.288836317135544</v>
      </c>
      <c r="GY31">
        <v>26.764794232502254</v>
      </c>
      <c r="GZ31">
        <v>32.385617413143571</v>
      </c>
      <c r="HA31">
        <v>49.052365930599372</v>
      </c>
      <c r="HB31">
        <v>51.007770906157575</v>
      </c>
      <c r="HC31">
        <v>49.094903886046183</v>
      </c>
      <c r="HD31">
        <v>47.270917653984846</v>
      </c>
      <c r="HE31">
        <v>32.205687886750873</v>
      </c>
      <c r="HF31">
        <v>27.50373244278558</v>
      </c>
      <c r="HG31">
        <v>22.923731154333062</v>
      </c>
      <c r="HH31">
        <v>21.699353448275861</v>
      </c>
      <c r="HI31">
        <v>20.81377100541156</v>
      </c>
      <c r="HJ31">
        <v>24.423260869565215</v>
      </c>
      <c r="HK31">
        <v>26.914989486332232</v>
      </c>
      <c r="HL31">
        <v>32.575856006697364</v>
      </c>
      <c r="HM31">
        <v>49.340063091482648</v>
      </c>
      <c r="HN31">
        <v>51.292551761226143</v>
      </c>
      <c r="HO31">
        <v>49.370232333010641</v>
      </c>
      <c r="HP31">
        <v>47.533409375229972</v>
      </c>
      <c r="HQ31">
        <v>32.388234296855131</v>
      </c>
      <c r="HR31">
        <v>27.656517041547982</v>
      </c>
      <c r="HS31">
        <v>23.048601680285415</v>
      </c>
      <c r="HT31">
        <v>21.811422413793103</v>
      </c>
      <c r="HU31">
        <v>20.923184277983477</v>
      </c>
      <c r="HV31">
        <v>24.55208439897698</v>
      </c>
      <c r="HW31">
        <v>27.062681485931709</v>
      </c>
      <c r="HX31">
        <v>32.758585182084559</v>
      </c>
      <c r="HY31">
        <v>49.602187171398526</v>
      </c>
      <c r="HZ31">
        <v>51.590131755848354</v>
      </c>
      <c r="IA31">
        <v>49.655165260683162</v>
      </c>
      <c r="IB31">
        <v>47.808705570682172</v>
      </c>
      <c r="IC31">
        <v>32.575781978469102</v>
      </c>
      <c r="ID31">
        <v>27.814310971417346</v>
      </c>
      <c r="IE31">
        <v>23.173472206237768</v>
      </c>
      <c r="IF31">
        <v>21.926293103448277</v>
      </c>
      <c r="IG31">
        <v>21.032597550555398</v>
      </c>
      <c r="IH31">
        <v>24.683708439897696</v>
      </c>
      <c r="II31">
        <v>27.212876739761686</v>
      </c>
      <c r="IJ31">
        <v>32.946320636249482</v>
      </c>
      <c r="IK31">
        <v>49.899474237644583</v>
      </c>
      <c r="IL31">
        <v>51.878112395805331</v>
      </c>
      <c r="IM31">
        <v>49.933695201216977</v>
      </c>
      <c r="IN31">
        <v>48.074398410479063</v>
      </c>
      <c r="IO31">
        <v>32.758328388573368</v>
      </c>
      <c r="IP31">
        <v>27.967095570179744</v>
      </c>
      <c r="IQ31">
        <v>23.298342732190122</v>
      </c>
      <c r="IR31">
        <v>22.041163793103451</v>
      </c>
      <c r="IS31">
        <v>21.142010823127315</v>
      </c>
      <c r="IT31">
        <v>24.812531969309461</v>
      </c>
      <c r="IU31">
        <v>27.35806548513067</v>
      </c>
    </row>
    <row r="33" spans="3:255">
      <c r="C33" t="s">
        <v>77</v>
      </c>
      <c r="D33" t="s">
        <v>754</v>
      </c>
      <c r="E33" t="s">
        <v>80</v>
      </c>
      <c r="F33">
        <v>1528.1895739684669</v>
      </c>
      <c r="G33">
        <v>1470.1123110896419</v>
      </c>
      <c r="H33">
        <v>1415.5234373852368</v>
      </c>
      <c r="I33">
        <v>1227.6906268505204</v>
      </c>
      <c r="J33">
        <v>1049.077469619757</v>
      </c>
      <c r="K33">
        <v>880.70466130884051</v>
      </c>
      <c r="L33">
        <v>748.23622565480184</v>
      </c>
      <c r="M33">
        <v>707.04120988355578</v>
      </c>
      <c r="N33">
        <v>840.33724489795918</v>
      </c>
      <c r="O33">
        <v>1029.1799280647417</v>
      </c>
      <c r="P33">
        <v>1240.7397443395439</v>
      </c>
      <c r="Q33">
        <v>1479.0407334826427</v>
      </c>
      <c r="R33">
        <v>1533.1360043022316</v>
      </c>
      <c r="S33">
        <v>1474.6461416125019</v>
      </c>
      <c r="T33">
        <v>1420.0473912723526</v>
      </c>
      <c r="U33">
        <v>1231.0326354157837</v>
      </c>
      <c r="V33">
        <v>1051.4928592476181</v>
      </c>
      <c r="W33">
        <v>882.09271492691914</v>
      </c>
      <c r="X33">
        <v>748.91056034482756</v>
      </c>
      <c r="Y33">
        <v>717.78778125890062</v>
      </c>
      <c r="Z33">
        <v>841.52498721227619</v>
      </c>
      <c r="AA33">
        <v>1031.4902473215179</v>
      </c>
      <c r="AB33">
        <v>1244.0806027626622</v>
      </c>
      <c r="AC33">
        <v>1482.8324500525764</v>
      </c>
      <c r="AD33">
        <v>1523.0224253831675</v>
      </c>
      <c r="AE33">
        <v>1465.0484027105517</v>
      </c>
      <c r="AF33">
        <v>1410.6560894841416</v>
      </c>
      <c r="AG33">
        <v>1222.6275832838858</v>
      </c>
      <c r="AH33">
        <v>1044.010018662214</v>
      </c>
      <c r="AI33">
        <v>875.43038324318104</v>
      </c>
      <c r="AJ33">
        <v>743.05086206896544</v>
      </c>
      <c r="AK33">
        <v>712.0306750213615</v>
      </c>
      <c r="AL33">
        <v>835.25415601023019</v>
      </c>
      <c r="AM33">
        <v>1024.110013016922</v>
      </c>
      <c r="AN33">
        <v>1235.4703390539973</v>
      </c>
      <c r="AO33">
        <v>1474.783112513144</v>
      </c>
      <c r="AP33">
        <v>1534.5808012906696</v>
      </c>
      <c r="AQ33">
        <v>1476.0909625224726</v>
      </c>
      <c r="AR33">
        <v>1421.2858046949739</v>
      </c>
      <c r="AS33">
        <v>1231.545138594558</v>
      </c>
      <c r="AT33">
        <v>1051.287849916511</v>
      </c>
      <c r="AU33">
        <v>881.06774082172865</v>
      </c>
      <c r="AV33">
        <v>747.16293103448277</v>
      </c>
      <c r="AW33">
        <v>716.04008829393331</v>
      </c>
      <c r="AX33">
        <v>840.29138107416873</v>
      </c>
      <c r="AY33">
        <v>1030.9777310503655</v>
      </c>
      <c r="AZ33">
        <v>1244.5931184596066</v>
      </c>
      <c r="BA33">
        <v>1486.0315457413249</v>
      </c>
      <c r="BB33">
        <v>1537.3671954826566</v>
      </c>
      <c r="BC33">
        <v>1478.7742013552761</v>
      </c>
      <c r="BD33">
        <v>1423.8658326587681</v>
      </c>
      <c r="BE33">
        <v>1233.6976519454097</v>
      </c>
      <c r="BF33">
        <v>1052.927924565367</v>
      </c>
      <c r="BG33">
        <v>882.19521233743819</v>
      </c>
      <c r="BH33">
        <v>748.08814655172421</v>
      </c>
      <c r="BI33">
        <v>716.86253204215313</v>
      </c>
      <c r="BJ33">
        <v>841.52498721227619</v>
      </c>
      <c r="BK33">
        <v>1032.7202863722839</v>
      </c>
      <c r="BL33">
        <v>1246.7456843867726</v>
      </c>
      <c r="BM33">
        <v>1488.6114616193481</v>
      </c>
      <c r="BN33">
        <v>1541.5983866630813</v>
      </c>
      <c r="BO33">
        <v>1483.0054625916193</v>
      </c>
      <c r="BP33">
        <v>1427.7874751637353</v>
      </c>
      <c r="BQ33">
        <v>1237.2851741968295</v>
      </c>
      <c r="BR33">
        <v>1055.7980552008644</v>
      </c>
      <c r="BS33">
        <v>884.34765795833812</v>
      </c>
      <c r="BT33">
        <v>749.83577586206889</v>
      </c>
      <c r="BU33">
        <v>718.50741953859301</v>
      </c>
      <c r="BV33">
        <v>843.58099744245521</v>
      </c>
      <c r="BW33">
        <v>1035.385370982277</v>
      </c>
      <c r="BX33">
        <v>1250.2307911259941</v>
      </c>
      <c r="BY33">
        <v>1492.7393270241851</v>
      </c>
      <c r="BZ33">
        <v>1543.7655821457381</v>
      </c>
      <c r="CA33">
        <v>1485.0694924630066</v>
      </c>
      <c r="CB33">
        <v>1429.9546986533223</v>
      </c>
      <c r="CC33">
        <v>1238.9251843689074</v>
      </c>
      <c r="CD33">
        <v>1057.2331205186133</v>
      </c>
      <c r="CE33">
        <v>885.47512947404766</v>
      </c>
      <c r="CF33">
        <v>750.65818965517246</v>
      </c>
      <c r="CG33">
        <v>719.32986328681295</v>
      </c>
      <c r="CH33">
        <v>844.71180306905376</v>
      </c>
      <c r="CI33">
        <v>1036.8204165415038</v>
      </c>
      <c r="CJ33">
        <v>1251.973344495605</v>
      </c>
      <c r="CK33">
        <v>1494.8032597266035</v>
      </c>
      <c r="CL33">
        <v>1549.6479698843775</v>
      </c>
      <c r="CM33">
        <v>1490.6423731157518</v>
      </c>
      <c r="CN33">
        <v>1435.3211568180145</v>
      </c>
      <c r="CO33">
        <v>1243.6402136136305</v>
      </c>
      <c r="CP33">
        <v>1061.2308024751987</v>
      </c>
      <c r="CQ33">
        <v>888.65254920013808</v>
      </c>
      <c r="CR33">
        <v>753.33103448275858</v>
      </c>
      <c r="CS33">
        <v>721.90000000000009</v>
      </c>
      <c r="CT33">
        <v>847.69301790281327</v>
      </c>
      <c r="CU33">
        <v>1040.6130369480325</v>
      </c>
      <c r="CV33">
        <v>1256.6884889074927</v>
      </c>
      <c r="CW33">
        <v>1500.6854679284963</v>
      </c>
      <c r="CX33">
        <v>1555.1175584834634</v>
      </c>
      <c r="CY33">
        <v>1496.008850781358</v>
      </c>
      <c r="CZ33">
        <v>1440.3780116270514</v>
      </c>
      <c r="DA33">
        <v>1247.9452403153343</v>
      </c>
      <c r="DB33">
        <v>1064.7159611040174</v>
      </c>
      <c r="DC33">
        <v>891.52247669467135</v>
      </c>
      <c r="DD33">
        <v>755.59267241379314</v>
      </c>
      <c r="DE33">
        <v>724.05891483907715</v>
      </c>
      <c r="DF33">
        <v>850.26303069053711</v>
      </c>
      <c r="DG33">
        <v>1043.9956443376389</v>
      </c>
      <c r="DH33">
        <v>1261.0961239012138</v>
      </c>
      <c r="DI33">
        <v>1506.0516929547846</v>
      </c>
      <c r="DJ33">
        <v>1565.3343371874159</v>
      </c>
      <c r="DK33">
        <v>1505.8129926704466</v>
      </c>
      <c r="DL33">
        <v>1449.9757156523658</v>
      </c>
      <c r="DM33">
        <v>1256.1452911757226</v>
      </c>
      <c r="DN33">
        <v>1071.6862783616541</v>
      </c>
      <c r="DO33">
        <v>897.15983427321896</v>
      </c>
      <c r="DP33">
        <v>760.21875</v>
      </c>
      <c r="DQ33">
        <v>728.47954998575904</v>
      </c>
      <c r="DR33">
        <v>855.60865728900251</v>
      </c>
      <c r="DS33">
        <v>1050.555852608391</v>
      </c>
      <c r="DT33">
        <v>1269.3988781917121</v>
      </c>
      <c r="DU33">
        <v>1515.5457833859095</v>
      </c>
      <c r="DV33">
        <v>1575.5511158913687</v>
      </c>
      <c r="DW33">
        <v>1515.6171345595353</v>
      </c>
      <c r="DX33">
        <v>1459.3670174405768</v>
      </c>
      <c r="DY33">
        <v>1264.3453420361109</v>
      </c>
      <c r="DZ33">
        <v>1078.5540909537374</v>
      </c>
      <c r="EA33">
        <v>902.69469444124763</v>
      </c>
      <c r="EB33">
        <v>764.74202586206889</v>
      </c>
      <c r="EC33">
        <v>732.79737966391338</v>
      </c>
      <c r="ED33">
        <v>860.74868286445007</v>
      </c>
      <c r="EE33">
        <v>1057.2185641333735</v>
      </c>
      <c r="EF33">
        <v>1277.5991293428215</v>
      </c>
      <c r="EG33">
        <v>1525.6590536277604</v>
      </c>
      <c r="EH33">
        <v>1585.5614950255447</v>
      </c>
      <c r="EI33">
        <v>1525.3180749550547</v>
      </c>
      <c r="EJ33">
        <v>1468.5519169916845</v>
      </c>
      <c r="EK33">
        <v>1272.3403916249893</v>
      </c>
      <c r="EL33">
        <v>1085.319398880267</v>
      </c>
      <c r="EM33">
        <v>908.12705719875703</v>
      </c>
      <c r="EN33">
        <v>769.26530172413788</v>
      </c>
      <c r="EO33">
        <v>737.01240387354028</v>
      </c>
      <c r="EP33">
        <v>865.88870843989764</v>
      </c>
      <c r="EQ33">
        <v>1063.676269149895</v>
      </c>
      <c r="ER33">
        <v>1285.6968773545416</v>
      </c>
      <c r="ES33">
        <v>1535.4627339642482</v>
      </c>
      <c r="ET33">
        <v>1595.9846732992739</v>
      </c>
      <c r="EU33">
        <v>1535.2254183377124</v>
      </c>
      <c r="EV33">
        <v>1478.252822135551</v>
      </c>
      <c r="EW33">
        <v>1280.6429431211325</v>
      </c>
      <c r="EX33">
        <v>1092.3922208034576</v>
      </c>
      <c r="EY33">
        <v>913.86691218782369</v>
      </c>
      <c r="EZ33">
        <v>773.99418103448272</v>
      </c>
      <c r="FA33">
        <v>741.63864995727715</v>
      </c>
      <c r="FB33">
        <v>871.23433503836316</v>
      </c>
      <c r="FC33">
        <v>1070.3389806748773</v>
      </c>
      <c r="FD33">
        <v>1294.1021347844287</v>
      </c>
      <c r="FE33">
        <v>1554.7605047318611</v>
      </c>
      <c r="FF33">
        <v>1605.5822532938962</v>
      </c>
      <c r="FG33">
        <v>1544.5135527589543</v>
      </c>
      <c r="FH33">
        <v>1487.2313194495548</v>
      </c>
      <c r="FI33">
        <v>1288.4329914385014</v>
      </c>
      <c r="FJ33">
        <v>1098.9525193988802</v>
      </c>
      <c r="FK33">
        <v>919.19677753481403</v>
      </c>
      <c r="FL33">
        <v>778.41465517241386</v>
      </c>
      <c r="FM33">
        <v>745.75086869837651</v>
      </c>
      <c r="FN33">
        <v>876.16875959079277</v>
      </c>
      <c r="FO33">
        <v>1076.5916791829377</v>
      </c>
      <c r="FP33">
        <v>1301.9948765173713</v>
      </c>
      <c r="FQ33">
        <v>1554.7605047318611</v>
      </c>
      <c r="FR33">
        <v>1615.6958322129603</v>
      </c>
      <c r="FS33">
        <v>1554.2144931544738</v>
      </c>
      <c r="FT33">
        <v>1496.622621237766</v>
      </c>
      <c r="FU33">
        <v>1296.6330422988894</v>
      </c>
      <c r="FV33">
        <v>1105.7178273254101</v>
      </c>
      <c r="FW33">
        <v>924.83413511336164</v>
      </c>
      <c r="FX33">
        <v>782.93793103448274</v>
      </c>
      <c r="FY33">
        <v>750.1715038450584</v>
      </c>
      <c r="FZ33">
        <v>881.41158567774937</v>
      </c>
      <c r="GA33">
        <v>1083.1518874536898</v>
      </c>
      <c r="GB33">
        <v>1310.0926245290916</v>
      </c>
      <c r="GC33">
        <v>1564.5641850683489</v>
      </c>
      <c r="GD33">
        <v>1625.8094111320249</v>
      </c>
      <c r="GE33">
        <v>1564.0186350435624</v>
      </c>
      <c r="GF33">
        <v>1505.9107219074251</v>
      </c>
      <c r="GG33">
        <v>1304.730592523523</v>
      </c>
      <c r="GH33">
        <v>1112.5856399174934</v>
      </c>
      <c r="GI33">
        <v>930.36899528139031</v>
      </c>
      <c r="GJ33">
        <v>787.56400862068972</v>
      </c>
      <c r="GK33">
        <v>754.48933352321274</v>
      </c>
      <c r="GL33">
        <v>886.65441176470586</v>
      </c>
      <c r="GM33">
        <v>1089.6095924702113</v>
      </c>
      <c r="GN33">
        <v>1318.39537881959</v>
      </c>
      <c r="GO33">
        <v>1573.9550788643533</v>
      </c>
      <c r="GP33">
        <v>1635.6133906964239</v>
      </c>
      <c r="GQ33">
        <v>1573.4099709583736</v>
      </c>
      <c r="GR33">
        <v>1514.992420339981</v>
      </c>
      <c r="GS33">
        <v>1312.5206408408917</v>
      </c>
      <c r="GT33">
        <v>1119.1459385129162</v>
      </c>
      <c r="GU33">
        <v>935.59636321786161</v>
      </c>
      <c r="GV33">
        <v>791.88168103448277</v>
      </c>
      <c r="GW33">
        <v>758.70435773283964</v>
      </c>
      <c r="GX33">
        <v>891.58883631713547</v>
      </c>
      <c r="GY33">
        <v>1095.9647942325023</v>
      </c>
      <c r="GZ33">
        <v>1326.1856174131435</v>
      </c>
      <c r="HA33">
        <v>1583.5523659305993</v>
      </c>
      <c r="HB33">
        <v>1645.1077709061574</v>
      </c>
      <c r="HC33">
        <v>1582.5949038860463</v>
      </c>
      <c r="HD33">
        <v>1523.970917653985</v>
      </c>
      <c r="HE33">
        <v>1320.105687886751</v>
      </c>
      <c r="HF33">
        <v>1125.6037324427855</v>
      </c>
      <c r="HG33">
        <v>940.82373115433302</v>
      </c>
      <c r="HH33">
        <v>796.19935344827582</v>
      </c>
      <c r="HI33">
        <v>762.71377100541156</v>
      </c>
      <c r="HJ33">
        <v>896.52326086956521</v>
      </c>
      <c r="HK33">
        <v>1102.1149894863322</v>
      </c>
      <c r="HL33">
        <v>1333.9758560066975</v>
      </c>
      <c r="HM33">
        <v>1592.8400630914825</v>
      </c>
      <c r="HN33">
        <v>1654.2925517612262</v>
      </c>
      <c r="HO33">
        <v>1591.4702323330105</v>
      </c>
      <c r="HP33">
        <v>1532.43340937523</v>
      </c>
      <c r="HQ33">
        <v>1327.5882342968553</v>
      </c>
      <c r="HR33">
        <v>1131.8565170415479</v>
      </c>
      <c r="HS33">
        <v>945.94860168028538</v>
      </c>
      <c r="HT33">
        <v>800.31142241379314</v>
      </c>
      <c r="HU33">
        <v>766.72318427798348</v>
      </c>
      <c r="HV33">
        <v>901.25208439897699</v>
      </c>
      <c r="HW33">
        <v>1108.1626814859317</v>
      </c>
      <c r="HX33">
        <v>1341.4585851820846</v>
      </c>
      <c r="HY33">
        <v>1601.3021871713986</v>
      </c>
      <c r="HZ33">
        <v>1663.8901317558484</v>
      </c>
      <c r="IA33">
        <v>1600.6551652606831</v>
      </c>
      <c r="IB33">
        <v>1541.3087055706822</v>
      </c>
      <c r="IC33">
        <v>1335.2757819784692</v>
      </c>
      <c r="ID33">
        <v>1138.3143109714174</v>
      </c>
      <c r="IE33">
        <v>951.07347220623774</v>
      </c>
      <c r="IF33">
        <v>804.52629310344832</v>
      </c>
      <c r="IG33">
        <v>770.7325975505554</v>
      </c>
      <c r="IH33">
        <v>906.08370843989769</v>
      </c>
      <c r="II33">
        <v>1114.3128767397616</v>
      </c>
      <c r="IJ33">
        <v>1349.1463206362496</v>
      </c>
      <c r="IK33">
        <v>1610.8994742376447</v>
      </c>
      <c r="IL33">
        <v>1673.1781123958053</v>
      </c>
      <c r="IM33">
        <v>1609.6336952012171</v>
      </c>
      <c r="IN33">
        <v>1549.874398410479</v>
      </c>
      <c r="IO33">
        <v>1342.7583283885733</v>
      </c>
      <c r="IP33">
        <v>1144.5670955701796</v>
      </c>
      <c r="IQ33">
        <v>956.1983427321901</v>
      </c>
      <c r="IR33">
        <v>808.74116379310351</v>
      </c>
      <c r="IS33">
        <v>774.74201082312732</v>
      </c>
      <c r="IT33">
        <v>910.81253196930948</v>
      </c>
      <c r="IU33">
        <v>1120.2580654851308</v>
      </c>
    </row>
    <row r="35" spans="3:255">
      <c r="C35" t="s">
        <v>77</v>
      </c>
      <c r="D35" t="s">
        <v>755</v>
      </c>
      <c r="E35" t="s">
        <v>756</v>
      </c>
      <c r="F35">
        <v>1480.8</v>
      </c>
      <c r="G35">
        <v>1424.5</v>
      </c>
      <c r="H35">
        <v>1371.6</v>
      </c>
      <c r="I35">
        <v>1197.7</v>
      </c>
      <c r="J35">
        <v>1023.5</v>
      </c>
      <c r="K35">
        <v>859.2</v>
      </c>
      <c r="L35">
        <v>727.9</v>
      </c>
      <c r="M35">
        <v>687.8</v>
      </c>
      <c r="N35">
        <v>817.4</v>
      </c>
      <c r="O35">
        <v>1004.1</v>
      </c>
      <c r="P35">
        <v>1210.5</v>
      </c>
      <c r="Q35">
        <v>1433.2</v>
      </c>
      <c r="R35">
        <v>1485.6</v>
      </c>
      <c r="S35">
        <v>1428.9</v>
      </c>
      <c r="T35">
        <v>1376</v>
      </c>
      <c r="U35">
        <v>1201</v>
      </c>
      <c r="V35">
        <v>1025.8</v>
      </c>
      <c r="W35">
        <v>860.6</v>
      </c>
      <c r="X35">
        <v>728.5</v>
      </c>
      <c r="Y35">
        <v>698.2</v>
      </c>
      <c r="Z35">
        <v>818.6</v>
      </c>
      <c r="AA35">
        <v>1006.3</v>
      </c>
      <c r="AB35">
        <v>1213.7</v>
      </c>
      <c r="AC35">
        <v>1436.9</v>
      </c>
      <c r="AD35">
        <v>1475.8</v>
      </c>
      <c r="AE35">
        <v>1419.6</v>
      </c>
      <c r="AF35">
        <v>1366.9</v>
      </c>
      <c r="AG35">
        <v>1192.8</v>
      </c>
      <c r="AH35">
        <v>1018.5</v>
      </c>
      <c r="AI35">
        <v>854.1</v>
      </c>
      <c r="AJ35">
        <v>722.8</v>
      </c>
      <c r="AK35">
        <v>692.6</v>
      </c>
      <c r="AL35">
        <v>812.5</v>
      </c>
      <c r="AM35">
        <v>999.1</v>
      </c>
      <c r="AN35">
        <v>1205.3</v>
      </c>
      <c r="AO35">
        <v>1429.1</v>
      </c>
      <c r="AP35">
        <v>1487</v>
      </c>
      <c r="AQ35">
        <v>1430.3</v>
      </c>
      <c r="AR35">
        <v>1377.2</v>
      </c>
      <c r="AS35">
        <v>1201.5</v>
      </c>
      <c r="AT35">
        <v>1025.5999999999999</v>
      </c>
      <c r="AU35">
        <v>859.6</v>
      </c>
      <c r="AV35">
        <v>726.8</v>
      </c>
      <c r="AW35">
        <v>696.5</v>
      </c>
      <c r="AX35">
        <v>817.4</v>
      </c>
      <c r="AY35">
        <v>1005.8</v>
      </c>
      <c r="AZ35">
        <v>1214.2</v>
      </c>
      <c r="BA35">
        <v>1440</v>
      </c>
      <c r="BB35">
        <v>1489.7</v>
      </c>
      <c r="BC35">
        <v>1432.9</v>
      </c>
      <c r="BD35">
        <v>1379.7</v>
      </c>
      <c r="BE35">
        <v>1203.5999999999999</v>
      </c>
      <c r="BF35">
        <v>1027.2</v>
      </c>
      <c r="BG35">
        <v>860.7</v>
      </c>
      <c r="BH35">
        <v>727.7</v>
      </c>
      <c r="BI35">
        <v>697.3</v>
      </c>
      <c r="BJ35">
        <v>818.6</v>
      </c>
      <c r="BK35">
        <v>1007.5</v>
      </c>
      <c r="BL35">
        <v>1216.3</v>
      </c>
      <c r="BM35">
        <v>1442.5</v>
      </c>
      <c r="BN35">
        <v>1493.8</v>
      </c>
      <c r="BO35">
        <v>1437</v>
      </c>
      <c r="BP35">
        <v>1383.5</v>
      </c>
      <c r="BQ35">
        <v>1207.0999999999999</v>
      </c>
      <c r="BR35">
        <v>1030</v>
      </c>
      <c r="BS35">
        <v>862.8</v>
      </c>
      <c r="BT35">
        <v>729.4</v>
      </c>
      <c r="BU35">
        <v>698.9</v>
      </c>
      <c r="BV35">
        <v>820.6</v>
      </c>
      <c r="BW35">
        <v>1010.1</v>
      </c>
      <c r="BX35">
        <v>1219.7</v>
      </c>
      <c r="BY35">
        <v>1446.5</v>
      </c>
      <c r="BZ35">
        <v>1495.9</v>
      </c>
      <c r="CA35">
        <v>1439</v>
      </c>
      <c r="CB35">
        <v>1385.6</v>
      </c>
      <c r="CC35">
        <v>1208.7</v>
      </c>
      <c r="CD35">
        <v>1031.4000000000001</v>
      </c>
      <c r="CE35">
        <v>863.9</v>
      </c>
      <c r="CF35">
        <v>730.2</v>
      </c>
      <c r="CG35">
        <v>699.7</v>
      </c>
      <c r="CH35">
        <v>821.7</v>
      </c>
      <c r="CI35">
        <v>1011.5</v>
      </c>
      <c r="CJ35">
        <v>1221.4000000000001</v>
      </c>
      <c r="CK35">
        <v>1448.5</v>
      </c>
      <c r="CL35">
        <v>1501.6</v>
      </c>
      <c r="CM35">
        <v>1444.4</v>
      </c>
      <c r="CN35">
        <v>1390.8</v>
      </c>
      <c r="CO35">
        <v>1213.3</v>
      </c>
      <c r="CP35">
        <v>1035.3</v>
      </c>
      <c r="CQ35">
        <v>867</v>
      </c>
      <c r="CR35">
        <v>732.8</v>
      </c>
      <c r="CS35">
        <v>702.2</v>
      </c>
      <c r="CT35">
        <v>824.6</v>
      </c>
      <c r="CU35">
        <v>1015.2</v>
      </c>
      <c r="CV35">
        <v>1226</v>
      </c>
      <c r="CW35">
        <v>1454.2</v>
      </c>
      <c r="CX35">
        <v>1506.9</v>
      </c>
      <c r="CY35">
        <v>1449.6</v>
      </c>
      <c r="CZ35">
        <v>1395.7</v>
      </c>
      <c r="DA35">
        <v>1217.5</v>
      </c>
      <c r="DB35">
        <v>1038.7</v>
      </c>
      <c r="DC35">
        <v>869.8</v>
      </c>
      <c r="DD35">
        <v>735</v>
      </c>
      <c r="DE35">
        <v>704.3</v>
      </c>
      <c r="DF35">
        <v>827.1</v>
      </c>
      <c r="DG35">
        <v>1018.5</v>
      </c>
      <c r="DH35">
        <v>1230.3</v>
      </c>
      <c r="DI35">
        <v>1459.4</v>
      </c>
      <c r="DJ35">
        <v>1516.8</v>
      </c>
      <c r="DK35">
        <v>1459.1</v>
      </c>
      <c r="DL35">
        <v>1405</v>
      </c>
      <c r="DM35">
        <v>1225.5</v>
      </c>
      <c r="DN35">
        <v>1045.5</v>
      </c>
      <c r="DO35">
        <v>875.3</v>
      </c>
      <c r="DP35">
        <v>739.5</v>
      </c>
      <c r="DQ35">
        <v>708.6</v>
      </c>
      <c r="DR35">
        <v>832.3</v>
      </c>
      <c r="DS35">
        <v>1024.9000000000001</v>
      </c>
      <c r="DT35">
        <v>1238.4000000000001</v>
      </c>
      <c r="DU35">
        <v>1468.6</v>
      </c>
      <c r="DV35">
        <v>1526.7</v>
      </c>
      <c r="DW35">
        <v>1468.6</v>
      </c>
      <c r="DX35">
        <v>1414.1</v>
      </c>
      <c r="DY35">
        <v>1233.5</v>
      </c>
      <c r="DZ35">
        <v>1052.2</v>
      </c>
      <c r="EA35">
        <v>880.7</v>
      </c>
      <c r="EB35">
        <v>743.9</v>
      </c>
      <c r="EC35">
        <v>712.8</v>
      </c>
      <c r="ED35">
        <v>837.3</v>
      </c>
      <c r="EE35">
        <v>1031.4000000000001</v>
      </c>
      <c r="EF35">
        <v>1246.4000000000001</v>
      </c>
      <c r="EG35">
        <v>1478.4</v>
      </c>
      <c r="EH35">
        <v>1536.4</v>
      </c>
      <c r="EI35">
        <v>1478</v>
      </c>
      <c r="EJ35">
        <v>1423</v>
      </c>
      <c r="EK35">
        <v>1241.3</v>
      </c>
      <c r="EL35">
        <v>1058.8</v>
      </c>
      <c r="EM35">
        <v>886</v>
      </c>
      <c r="EN35">
        <v>748.3</v>
      </c>
      <c r="EO35">
        <v>716.9</v>
      </c>
      <c r="EP35">
        <v>842.3</v>
      </c>
      <c r="EQ35">
        <v>1037.7</v>
      </c>
      <c r="ER35">
        <v>1254.3</v>
      </c>
      <c r="ES35">
        <v>1487.9</v>
      </c>
      <c r="ET35">
        <v>1546.5</v>
      </c>
      <c r="EU35">
        <v>1487.6</v>
      </c>
      <c r="EV35">
        <v>1432.4</v>
      </c>
      <c r="EW35">
        <v>1249.4000000000001</v>
      </c>
      <c r="EX35">
        <v>1065.7</v>
      </c>
      <c r="EY35">
        <v>891.6</v>
      </c>
      <c r="EZ35">
        <v>752.9</v>
      </c>
      <c r="FA35">
        <v>721.4</v>
      </c>
      <c r="FB35">
        <v>847.5</v>
      </c>
      <c r="FC35">
        <v>1044.2</v>
      </c>
      <c r="FD35">
        <v>1262.5</v>
      </c>
      <c r="FE35">
        <v>1506.6</v>
      </c>
      <c r="FF35">
        <v>1555.8</v>
      </c>
      <c r="FG35">
        <v>1496.6</v>
      </c>
      <c r="FH35">
        <v>1441.1</v>
      </c>
      <c r="FI35">
        <v>1257</v>
      </c>
      <c r="FJ35">
        <v>1072.0999999999999</v>
      </c>
      <c r="FK35">
        <v>896.8</v>
      </c>
      <c r="FL35">
        <v>757.2</v>
      </c>
      <c r="FM35">
        <v>725.4</v>
      </c>
      <c r="FN35">
        <v>852.3</v>
      </c>
      <c r="FO35">
        <v>1050.3</v>
      </c>
      <c r="FP35">
        <v>1270.2</v>
      </c>
      <c r="FQ35">
        <v>1506.6</v>
      </c>
      <c r="FR35">
        <v>1565.6</v>
      </c>
      <c r="FS35">
        <v>1506</v>
      </c>
      <c r="FT35">
        <v>1450.2</v>
      </c>
      <c r="FU35">
        <v>1265</v>
      </c>
      <c r="FV35">
        <v>1078.7</v>
      </c>
      <c r="FW35">
        <v>902.3</v>
      </c>
      <c r="FX35">
        <v>761.6</v>
      </c>
      <c r="FY35">
        <v>729.7</v>
      </c>
      <c r="FZ35">
        <v>857.4</v>
      </c>
      <c r="GA35">
        <v>1056.7</v>
      </c>
      <c r="GB35">
        <v>1278.0999999999999</v>
      </c>
      <c r="GC35">
        <v>1516.1</v>
      </c>
      <c r="GD35">
        <v>1575.4</v>
      </c>
      <c r="GE35">
        <v>1515.5</v>
      </c>
      <c r="GF35">
        <v>1459.2</v>
      </c>
      <c r="GG35">
        <v>1272.9000000000001</v>
      </c>
      <c r="GH35">
        <v>1085.4000000000001</v>
      </c>
      <c r="GI35">
        <v>907.7</v>
      </c>
      <c r="GJ35">
        <v>766.1</v>
      </c>
      <c r="GK35">
        <v>733.9</v>
      </c>
      <c r="GL35">
        <v>862.5</v>
      </c>
      <c r="GM35">
        <v>1063</v>
      </c>
      <c r="GN35">
        <v>1286.2</v>
      </c>
      <c r="GO35">
        <v>1525.2</v>
      </c>
      <c r="GP35">
        <v>1584.9</v>
      </c>
      <c r="GQ35">
        <v>1524.6</v>
      </c>
      <c r="GR35">
        <v>1468</v>
      </c>
      <c r="GS35">
        <v>1280.5</v>
      </c>
      <c r="GT35">
        <v>1091.8</v>
      </c>
      <c r="GU35">
        <v>912.8</v>
      </c>
      <c r="GV35">
        <v>770.3</v>
      </c>
      <c r="GW35">
        <v>738</v>
      </c>
      <c r="GX35">
        <v>867.3</v>
      </c>
      <c r="GY35">
        <v>1069.2</v>
      </c>
      <c r="GZ35">
        <v>1293.8</v>
      </c>
      <c r="HA35">
        <v>1534.5</v>
      </c>
      <c r="HB35">
        <v>1594.1</v>
      </c>
      <c r="HC35">
        <v>1533.5</v>
      </c>
      <c r="HD35">
        <v>1476.7</v>
      </c>
      <c r="HE35">
        <v>1287.9000000000001</v>
      </c>
      <c r="HF35">
        <v>1098.0999999999999</v>
      </c>
      <c r="HG35">
        <v>917.9</v>
      </c>
      <c r="HH35">
        <v>774.5</v>
      </c>
      <c r="HI35">
        <v>741.9</v>
      </c>
      <c r="HJ35">
        <v>872.1</v>
      </c>
      <c r="HK35">
        <v>1075.2</v>
      </c>
      <c r="HL35">
        <v>1301.4000000000001</v>
      </c>
      <c r="HM35">
        <v>1543.5</v>
      </c>
      <c r="HN35">
        <v>1603</v>
      </c>
      <c r="HO35">
        <v>1542.1</v>
      </c>
      <c r="HP35">
        <v>1484.9</v>
      </c>
      <c r="HQ35">
        <v>1295.2</v>
      </c>
      <c r="HR35">
        <v>1104.2</v>
      </c>
      <c r="HS35">
        <v>922.9</v>
      </c>
      <c r="HT35">
        <v>778.5</v>
      </c>
      <c r="HU35">
        <v>745.8</v>
      </c>
      <c r="HV35">
        <v>876.7</v>
      </c>
      <c r="HW35">
        <v>1081.0999999999999</v>
      </c>
      <c r="HX35">
        <v>1308.7</v>
      </c>
      <c r="HY35">
        <v>1551.7</v>
      </c>
      <c r="HZ35">
        <v>1612.3</v>
      </c>
      <c r="IA35">
        <v>1551</v>
      </c>
      <c r="IB35">
        <v>1493.5</v>
      </c>
      <c r="IC35">
        <v>1302.7</v>
      </c>
      <c r="ID35">
        <v>1110.5</v>
      </c>
      <c r="IE35">
        <v>927.9</v>
      </c>
      <c r="IF35">
        <v>782.6</v>
      </c>
      <c r="IG35">
        <v>749.7</v>
      </c>
      <c r="IH35">
        <v>881.4</v>
      </c>
      <c r="II35">
        <v>1087.0999999999999</v>
      </c>
      <c r="IJ35">
        <v>1316.2</v>
      </c>
      <c r="IK35">
        <v>1561</v>
      </c>
      <c r="IL35">
        <v>1621.3</v>
      </c>
      <c r="IM35">
        <v>1559.7</v>
      </c>
      <c r="IN35">
        <v>1501.8</v>
      </c>
      <c r="IO35">
        <v>1310</v>
      </c>
      <c r="IP35">
        <v>1116.5999999999999</v>
      </c>
      <c r="IQ35">
        <v>932.9</v>
      </c>
      <c r="IR35">
        <v>786.7</v>
      </c>
      <c r="IS35">
        <v>753.6</v>
      </c>
      <c r="IT35">
        <v>886</v>
      </c>
      <c r="IU35">
        <v>1092.9000000000001</v>
      </c>
    </row>
    <row r="36" spans="3:255">
      <c r="C36" t="s">
        <v>77</v>
      </c>
      <c r="D36" t="s">
        <v>757</v>
      </c>
      <c r="E36" t="s">
        <v>758</v>
      </c>
      <c r="F36">
        <v>1384.9</v>
      </c>
      <c r="G36">
        <v>1334.2</v>
      </c>
      <c r="H36">
        <v>1285.5</v>
      </c>
      <c r="I36">
        <v>1118.8</v>
      </c>
      <c r="J36">
        <v>941.8</v>
      </c>
      <c r="K36">
        <v>761.7</v>
      </c>
      <c r="L36">
        <v>623.20000000000005</v>
      </c>
      <c r="M36">
        <v>595.5</v>
      </c>
      <c r="N36">
        <v>712.3</v>
      </c>
      <c r="O36">
        <v>900.2</v>
      </c>
      <c r="P36">
        <v>1128.8</v>
      </c>
      <c r="Q36">
        <v>1338</v>
      </c>
      <c r="R36">
        <v>1392.7</v>
      </c>
      <c r="S36">
        <v>1341.8</v>
      </c>
      <c r="T36">
        <v>1292.8</v>
      </c>
      <c r="U36">
        <v>1125.2</v>
      </c>
      <c r="V36">
        <v>947.1</v>
      </c>
      <c r="W36">
        <v>766</v>
      </c>
      <c r="X36">
        <v>626.70000000000005</v>
      </c>
      <c r="Y36">
        <v>598.9</v>
      </c>
      <c r="Z36">
        <v>716.3</v>
      </c>
      <c r="AA36">
        <v>905.3</v>
      </c>
      <c r="AB36">
        <v>1135.3</v>
      </c>
      <c r="AC36">
        <v>1345.6</v>
      </c>
      <c r="AD36">
        <v>1386.6</v>
      </c>
      <c r="AE36">
        <v>1335.9</v>
      </c>
      <c r="AF36">
        <v>1287.0999999999999</v>
      </c>
      <c r="AG36">
        <v>1120.2</v>
      </c>
      <c r="AH36">
        <v>943</v>
      </c>
      <c r="AI36">
        <v>762.7</v>
      </c>
      <c r="AJ36">
        <v>624</v>
      </c>
      <c r="AK36">
        <v>596.29999999999995</v>
      </c>
      <c r="AL36">
        <v>713.2</v>
      </c>
      <c r="AM36">
        <v>901.3</v>
      </c>
      <c r="AN36">
        <v>1130.3</v>
      </c>
      <c r="AO36">
        <v>1339.8</v>
      </c>
      <c r="AP36">
        <v>1399.8</v>
      </c>
      <c r="AQ36">
        <v>1348.6</v>
      </c>
      <c r="AR36">
        <v>1299.3</v>
      </c>
      <c r="AS36">
        <v>1130.9000000000001</v>
      </c>
      <c r="AT36">
        <v>951.9</v>
      </c>
      <c r="AU36">
        <v>769.9</v>
      </c>
      <c r="AV36">
        <v>629.9</v>
      </c>
      <c r="AW36">
        <v>601.9</v>
      </c>
      <c r="AX36">
        <v>719.9</v>
      </c>
      <c r="AY36">
        <v>909.9</v>
      </c>
      <c r="AZ36">
        <v>1141</v>
      </c>
      <c r="BA36">
        <v>1352.5</v>
      </c>
      <c r="BB36">
        <v>1404.4</v>
      </c>
      <c r="BC36">
        <v>1353</v>
      </c>
      <c r="BD36">
        <v>1303.5999999999999</v>
      </c>
      <c r="BE36">
        <v>1134.5999999999999</v>
      </c>
      <c r="BF36">
        <v>955.1</v>
      </c>
      <c r="BG36">
        <v>772.4</v>
      </c>
      <c r="BH36">
        <v>632</v>
      </c>
      <c r="BI36">
        <v>603.9</v>
      </c>
      <c r="BJ36">
        <v>722.3</v>
      </c>
      <c r="BK36">
        <v>912.9</v>
      </c>
      <c r="BL36">
        <v>1144.8</v>
      </c>
      <c r="BM36">
        <v>1356.9</v>
      </c>
      <c r="BN36">
        <v>1409.8</v>
      </c>
      <c r="BO36">
        <v>1358.2</v>
      </c>
      <c r="BP36">
        <v>1308.5999999999999</v>
      </c>
      <c r="BQ36">
        <v>1138.9000000000001</v>
      </c>
      <c r="BR36">
        <v>958.7</v>
      </c>
      <c r="BS36">
        <v>775.4</v>
      </c>
      <c r="BT36">
        <v>634.4</v>
      </c>
      <c r="BU36">
        <v>606.20000000000005</v>
      </c>
      <c r="BV36">
        <v>725.1</v>
      </c>
      <c r="BW36">
        <v>916.4</v>
      </c>
      <c r="BX36">
        <v>1149.2</v>
      </c>
      <c r="BY36">
        <v>1362.1</v>
      </c>
      <c r="BZ36">
        <v>1412.3</v>
      </c>
      <c r="CA36">
        <v>1360.6</v>
      </c>
      <c r="CB36">
        <v>1310.9</v>
      </c>
      <c r="CC36">
        <v>1141</v>
      </c>
      <c r="CD36">
        <v>960.4</v>
      </c>
      <c r="CE36">
        <v>776.8</v>
      </c>
      <c r="CF36">
        <v>635.5</v>
      </c>
      <c r="CG36">
        <v>607.29999999999995</v>
      </c>
      <c r="CH36">
        <v>726.4</v>
      </c>
      <c r="CI36">
        <v>918</v>
      </c>
      <c r="CJ36">
        <v>1151.2</v>
      </c>
      <c r="CK36">
        <v>1364.5</v>
      </c>
      <c r="CL36">
        <v>1418</v>
      </c>
      <c r="CM36">
        <v>1366.1</v>
      </c>
      <c r="CN36">
        <v>1316.2</v>
      </c>
      <c r="CO36">
        <v>1145.5999999999999</v>
      </c>
      <c r="CP36">
        <v>964.3</v>
      </c>
      <c r="CQ36">
        <v>779.9</v>
      </c>
      <c r="CR36">
        <v>638.1</v>
      </c>
      <c r="CS36">
        <v>609.70000000000005</v>
      </c>
      <c r="CT36">
        <v>729.3</v>
      </c>
      <c r="CU36">
        <v>921.7</v>
      </c>
      <c r="CV36">
        <v>1155.8</v>
      </c>
      <c r="CW36">
        <v>1370</v>
      </c>
      <c r="CX36">
        <v>1423.6</v>
      </c>
      <c r="CY36">
        <v>1371.5</v>
      </c>
      <c r="CZ36">
        <v>1321.4</v>
      </c>
      <c r="DA36">
        <v>1150.0999999999999</v>
      </c>
      <c r="DB36">
        <v>968.1</v>
      </c>
      <c r="DC36">
        <v>783</v>
      </c>
      <c r="DD36">
        <v>640.6</v>
      </c>
      <c r="DE36">
        <v>612.1</v>
      </c>
      <c r="DF36">
        <v>732.2</v>
      </c>
      <c r="DG36">
        <v>925.3</v>
      </c>
      <c r="DH36">
        <v>1160.4000000000001</v>
      </c>
      <c r="DI36">
        <v>1375.5</v>
      </c>
      <c r="DJ36">
        <v>1433.3</v>
      </c>
      <c r="DK36">
        <v>1380.8</v>
      </c>
      <c r="DL36">
        <v>1330.4</v>
      </c>
      <c r="DM36">
        <v>1157.9000000000001</v>
      </c>
      <c r="DN36">
        <v>974.7</v>
      </c>
      <c r="DO36">
        <v>788.3</v>
      </c>
      <c r="DP36">
        <v>645</v>
      </c>
      <c r="DQ36">
        <v>616.29999999999995</v>
      </c>
      <c r="DR36">
        <v>737.2</v>
      </c>
      <c r="DS36">
        <v>931.6</v>
      </c>
      <c r="DT36">
        <v>1168.3</v>
      </c>
      <c r="DU36">
        <v>1384.8</v>
      </c>
      <c r="DV36">
        <v>1443.3</v>
      </c>
      <c r="DW36">
        <v>1390.5</v>
      </c>
      <c r="DX36">
        <v>1339.7</v>
      </c>
      <c r="DY36">
        <v>1166</v>
      </c>
      <c r="DZ36">
        <v>981.5</v>
      </c>
      <c r="EA36">
        <v>793.8</v>
      </c>
      <c r="EB36">
        <v>649.5</v>
      </c>
      <c r="EC36">
        <v>620.6</v>
      </c>
      <c r="ED36">
        <v>742.3</v>
      </c>
      <c r="EE36">
        <v>938.1</v>
      </c>
      <c r="EF36">
        <v>1176.5</v>
      </c>
      <c r="EG36">
        <v>1394.5</v>
      </c>
      <c r="EH36">
        <v>1452.9</v>
      </c>
      <c r="EI36">
        <v>1399.7</v>
      </c>
      <c r="EJ36">
        <v>1348.6</v>
      </c>
      <c r="EK36">
        <v>1173.8</v>
      </c>
      <c r="EL36">
        <v>988</v>
      </c>
      <c r="EM36">
        <v>799.1</v>
      </c>
      <c r="EN36">
        <v>653.79999999999995</v>
      </c>
      <c r="EO36">
        <v>624.70000000000005</v>
      </c>
      <c r="EP36">
        <v>747.3</v>
      </c>
      <c r="EQ36">
        <v>944.4</v>
      </c>
      <c r="ER36">
        <v>1184.3</v>
      </c>
      <c r="ES36">
        <v>1403.8</v>
      </c>
      <c r="ET36">
        <v>1462.8</v>
      </c>
      <c r="EU36">
        <v>1409.3</v>
      </c>
      <c r="EV36">
        <v>1357.8</v>
      </c>
      <c r="EW36">
        <v>1181.8</v>
      </c>
      <c r="EX36">
        <v>994.8</v>
      </c>
      <c r="EY36">
        <v>804.5</v>
      </c>
      <c r="EZ36">
        <v>658.3</v>
      </c>
      <c r="FA36">
        <v>629</v>
      </c>
      <c r="FB36">
        <v>752.4</v>
      </c>
      <c r="FC36">
        <v>950.8</v>
      </c>
      <c r="FD36">
        <v>1192.4000000000001</v>
      </c>
      <c r="FE36">
        <v>1413.3</v>
      </c>
      <c r="FF36">
        <v>1471.9</v>
      </c>
      <c r="FG36">
        <v>1418</v>
      </c>
      <c r="FH36">
        <v>1366.2</v>
      </c>
      <c r="FI36">
        <v>1189.0999999999999</v>
      </c>
      <c r="FJ36">
        <v>1001</v>
      </c>
      <c r="FK36">
        <v>809.5</v>
      </c>
      <c r="FL36">
        <v>662.4</v>
      </c>
      <c r="FM36">
        <v>632.9</v>
      </c>
      <c r="FN36">
        <v>757</v>
      </c>
      <c r="FO36">
        <v>956.7</v>
      </c>
      <c r="FP36">
        <v>1199.8</v>
      </c>
      <c r="FQ36">
        <v>1422.1</v>
      </c>
      <c r="FR36">
        <v>1481.5</v>
      </c>
      <c r="FS36">
        <v>1427.3</v>
      </c>
      <c r="FT36">
        <v>1375.1</v>
      </c>
      <c r="FU36">
        <v>1196.9000000000001</v>
      </c>
      <c r="FV36">
        <v>1007.5</v>
      </c>
      <c r="FW36">
        <v>814.8</v>
      </c>
      <c r="FX36">
        <v>666.7</v>
      </c>
      <c r="FY36">
        <v>637</v>
      </c>
      <c r="FZ36">
        <v>762</v>
      </c>
      <c r="GA36">
        <v>963</v>
      </c>
      <c r="GB36">
        <v>1207.5999999999999</v>
      </c>
      <c r="GC36">
        <v>1431.4</v>
      </c>
      <c r="GD36">
        <v>1491.1</v>
      </c>
      <c r="GE36">
        <v>1436.5</v>
      </c>
      <c r="GF36">
        <v>1384.1</v>
      </c>
      <c r="GG36">
        <v>1204.5999999999999</v>
      </c>
      <c r="GH36">
        <v>1014</v>
      </c>
      <c r="GI36">
        <v>820.1</v>
      </c>
      <c r="GJ36">
        <v>671</v>
      </c>
      <c r="GK36">
        <v>641.20000000000005</v>
      </c>
      <c r="GL36">
        <v>766.9</v>
      </c>
      <c r="GM36">
        <v>969.2</v>
      </c>
      <c r="GN36">
        <v>1215.4000000000001</v>
      </c>
      <c r="GO36">
        <v>1440.7</v>
      </c>
      <c r="GP36">
        <v>1500.8</v>
      </c>
      <c r="GQ36">
        <v>1445.9</v>
      </c>
      <c r="GR36">
        <v>1393.1</v>
      </c>
      <c r="GS36">
        <v>1212.5</v>
      </c>
      <c r="GT36">
        <v>1020.6</v>
      </c>
      <c r="GU36">
        <v>825.4</v>
      </c>
      <c r="GV36">
        <v>675.4</v>
      </c>
      <c r="GW36">
        <v>645.29999999999995</v>
      </c>
      <c r="GX36">
        <v>771.9</v>
      </c>
      <c r="GY36">
        <v>975.5</v>
      </c>
      <c r="GZ36">
        <v>1223.3</v>
      </c>
      <c r="HA36">
        <v>1450</v>
      </c>
      <c r="HB36">
        <v>1510.1</v>
      </c>
      <c r="HC36">
        <v>1454.8</v>
      </c>
      <c r="HD36">
        <v>1401.7</v>
      </c>
      <c r="HE36">
        <v>1220</v>
      </c>
      <c r="HF36">
        <v>1026.9000000000001</v>
      </c>
      <c r="HG36">
        <v>830.6</v>
      </c>
      <c r="HH36">
        <v>679.5</v>
      </c>
      <c r="HI36">
        <v>649.29999999999995</v>
      </c>
      <c r="HJ36">
        <v>776.7</v>
      </c>
      <c r="HK36">
        <v>981.6</v>
      </c>
      <c r="HL36">
        <v>1230.9000000000001</v>
      </c>
      <c r="HM36">
        <v>1459</v>
      </c>
      <c r="HN36">
        <v>1519</v>
      </c>
      <c r="HO36">
        <v>1463.4</v>
      </c>
      <c r="HP36">
        <v>1410</v>
      </c>
      <c r="HQ36">
        <v>1227.2</v>
      </c>
      <c r="HR36">
        <v>1033</v>
      </c>
      <c r="HS36">
        <v>835.5</v>
      </c>
      <c r="HT36">
        <v>683.6</v>
      </c>
      <c r="HU36">
        <v>653.20000000000005</v>
      </c>
      <c r="HV36">
        <v>781.3</v>
      </c>
      <c r="HW36">
        <v>987.4</v>
      </c>
      <c r="HX36">
        <v>1238.2</v>
      </c>
      <c r="HY36">
        <v>1467.6</v>
      </c>
      <c r="HZ36">
        <v>1528.6</v>
      </c>
      <c r="IA36">
        <v>1472.7</v>
      </c>
      <c r="IB36">
        <v>1418.9</v>
      </c>
      <c r="IC36">
        <v>1234.9000000000001</v>
      </c>
      <c r="ID36">
        <v>1039.5</v>
      </c>
      <c r="IE36">
        <v>840.7</v>
      </c>
      <c r="IF36">
        <v>687.9</v>
      </c>
      <c r="IG36">
        <v>657.3</v>
      </c>
      <c r="IH36">
        <v>786.2</v>
      </c>
      <c r="II36">
        <v>993.6</v>
      </c>
      <c r="IJ36">
        <v>1246</v>
      </c>
      <c r="IK36">
        <v>1476.9</v>
      </c>
      <c r="IL36">
        <v>1537.7</v>
      </c>
      <c r="IM36">
        <v>1481.4</v>
      </c>
      <c r="IN36">
        <v>1427.3</v>
      </c>
      <c r="IO36">
        <v>1242.3</v>
      </c>
      <c r="IP36">
        <v>1045.7</v>
      </c>
      <c r="IQ36">
        <v>845.7</v>
      </c>
      <c r="IR36">
        <v>692</v>
      </c>
      <c r="IS36">
        <v>661.2</v>
      </c>
      <c r="IT36">
        <v>790.9</v>
      </c>
      <c r="IU36">
        <v>999.5</v>
      </c>
    </row>
    <row r="37" spans="3:255">
      <c r="C37" t="s">
        <v>77</v>
      </c>
      <c r="D37" t="s">
        <v>759</v>
      </c>
      <c r="E37" t="s">
        <v>760</v>
      </c>
      <c r="F37">
        <v>-11</v>
      </c>
      <c r="G37">
        <v>-11</v>
      </c>
      <c r="H37">
        <v>-11</v>
      </c>
      <c r="I37">
        <v>-11</v>
      </c>
      <c r="J37">
        <v>-11</v>
      </c>
      <c r="K37">
        <v>-11</v>
      </c>
      <c r="L37">
        <v>-11</v>
      </c>
      <c r="M37">
        <v>-11</v>
      </c>
      <c r="N37">
        <v>-11</v>
      </c>
      <c r="O37">
        <v>-11</v>
      </c>
      <c r="P37">
        <v>-11</v>
      </c>
      <c r="Q37">
        <v>-11</v>
      </c>
      <c r="R37">
        <v>-11</v>
      </c>
      <c r="S37">
        <v>-11</v>
      </c>
      <c r="T37">
        <v>-11</v>
      </c>
      <c r="U37">
        <v>-11</v>
      </c>
      <c r="V37">
        <v>-11</v>
      </c>
      <c r="W37">
        <v>-11</v>
      </c>
      <c r="X37">
        <v>-11</v>
      </c>
      <c r="Y37">
        <v>-11</v>
      </c>
      <c r="Z37">
        <v>-11</v>
      </c>
      <c r="AA37">
        <v>-11</v>
      </c>
      <c r="AB37">
        <v>-11</v>
      </c>
      <c r="AC37">
        <v>-11</v>
      </c>
      <c r="AD37">
        <v>-11</v>
      </c>
      <c r="AE37">
        <v>-11</v>
      </c>
      <c r="AF37">
        <v>-11</v>
      </c>
      <c r="AG37">
        <v>-11</v>
      </c>
      <c r="AH37">
        <v>-11</v>
      </c>
      <c r="AI37">
        <v>-11</v>
      </c>
      <c r="AJ37">
        <v>-11</v>
      </c>
      <c r="AK37">
        <v>-11</v>
      </c>
      <c r="AL37">
        <v>-11</v>
      </c>
      <c r="AM37">
        <v>-11</v>
      </c>
      <c r="AN37">
        <v>-11</v>
      </c>
      <c r="AO37">
        <v>-11</v>
      </c>
      <c r="AP37">
        <v>-11</v>
      </c>
      <c r="AQ37">
        <v>-11</v>
      </c>
      <c r="AR37">
        <v>-11</v>
      </c>
      <c r="AS37">
        <v>-11</v>
      </c>
      <c r="AT37">
        <v>-11</v>
      </c>
      <c r="AU37">
        <v>-11</v>
      </c>
      <c r="AV37">
        <v>-11</v>
      </c>
      <c r="AW37">
        <v>-11</v>
      </c>
      <c r="AX37">
        <v>-11</v>
      </c>
      <c r="AY37">
        <v>-11</v>
      </c>
      <c r="AZ37">
        <v>-11</v>
      </c>
      <c r="BA37">
        <v>-11</v>
      </c>
      <c r="BB37">
        <v>-11</v>
      </c>
      <c r="BC37">
        <v>-11</v>
      </c>
      <c r="BD37">
        <v>-11</v>
      </c>
      <c r="BE37">
        <v>-11</v>
      </c>
      <c r="BF37">
        <v>-11</v>
      </c>
      <c r="BG37">
        <v>-11</v>
      </c>
      <c r="BH37">
        <v>-11</v>
      </c>
      <c r="BI37">
        <v>-11</v>
      </c>
      <c r="BJ37">
        <v>-11</v>
      </c>
      <c r="BK37">
        <v>-11</v>
      </c>
      <c r="BL37">
        <v>-11</v>
      </c>
      <c r="BM37">
        <v>-11</v>
      </c>
      <c r="BN37">
        <v>-11</v>
      </c>
      <c r="BO37">
        <v>-11</v>
      </c>
      <c r="BP37">
        <v>-11</v>
      </c>
      <c r="BQ37">
        <v>-11</v>
      </c>
      <c r="BR37">
        <v>-11</v>
      </c>
      <c r="BS37">
        <v>-11</v>
      </c>
      <c r="BT37">
        <v>-11</v>
      </c>
      <c r="BU37">
        <v>-11</v>
      </c>
      <c r="BV37">
        <v>-11</v>
      </c>
      <c r="BW37">
        <v>-11</v>
      </c>
      <c r="BX37">
        <v>-11</v>
      </c>
      <c r="BY37">
        <v>-11</v>
      </c>
      <c r="BZ37">
        <v>-11</v>
      </c>
      <c r="CA37">
        <v>-11</v>
      </c>
      <c r="CB37">
        <v>-11</v>
      </c>
      <c r="CC37">
        <v>-11</v>
      </c>
      <c r="CD37">
        <v>-11</v>
      </c>
      <c r="CE37">
        <v>-11</v>
      </c>
      <c r="CF37">
        <v>-11</v>
      </c>
      <c r="CG37">
        <v>-11</v>
      </c>
      <c r="CH37">
        <v>-11</v>
      </c>
      <c r="CI37">
        <v>-11</v>
      </c>
      <c r="CJ37">
        <v>-11</v>
      </c>
      <c r="CK37">
        <v>-11</v>
      </c>
      <c r="CL37">
        <v>-11</v>
      </c>
      <c r="CM37">
        <v>-11</v>
      </c>
      <c r="CN37">
        <v>-11</v>
      </c>
      <c r="CO37">
        <v>-11</v>
      </c>
      <c r="CP37">
        <v>-11</v>
      </c>
      <c r="CQ37">
        <v>-11</v>
      </c>
      <c r="CR37">
        <v>-11</v>
      </c>
      <c r="CS37">
        <v>-11</v>
      </c>
      <c r="CT37">
        <v>-11</v>
      </c>
      <c r="CU37">
        <v>-11</v>
      </c>
      <c r="CV37">
        <v>-11</v>
      </c>
      <c r="CW37">
        <v>-11</v>
      </c>
      <c r="CX37">
        <v>-11</v>
      </c>
      <c r="CY37">
        <v>-11</v>
      </c>
      <c r="CZ37">
        <v>-11</v>
      </c>
      <c r="DA37">
        <v>-11</v>
      </c>
      <c r="DB37">
        <v>-11</v>
      </c>
      <c r="DC37">
        <v>-11</v>
      </c>
      <c r="DD37">
        <v>-11</v>
      </c>
      <c r="DE37">
        <v>-11</v>
      </c>
      <c r="DF37">
        <v>-11</v>
      </c>
      <c r="DG37">
        <v>-11</v>
      </c>
      <c r="DH37">
        <v>-11</v>
      </c>
      <c r="DI37">
        <v>-11</v>
      </c>
      <c r="DJ37">
        <v>-11</v>
      </c>
      <c r="DK37">
        <v>-11</v>
      </c>
      <c r="DL37">
        <v>-11</v>
      </c>
      <c r="DM37">
        <v>-11</v>
      </c>
      <c r="DN37">
        <v>-11</v>
      </c>
      <c r="DO37">
        <v>-11</v>
      </c>
      <c r="DP37">
        <v>-11</v>
      </c>
      <c r="DQ37">
        <v>-11</v>
      </c>
      <c r="DR37">
        <v>-11</v>
      </c>
      <c r="DS37">
        <v>-11</v>
      </c>
      <c r="DT37">
        <v>-11</v>
      </c>
      <c r="DU37">
        <v>-11</v>
      </c>
      <c r="DV37">
        <v>-11</v>
      </c>
      <c r="DW37">
        <v>-11</v>
      </c>
      <c r="DX37">
        <v>-11</v>
      </c>
      <c r="DY37">
        <v>-11</v>
      </c>
      <c r="DZ37">
        <v>-11</v>
      </c>
      <c r="EA37">
        <v>-11</v>
      </c>
      <c r="EB37">
        <v>-11</v>
      </c>
      <c r="EC37">
        <v>-11</v>
      </c>
      <c r="ED37">
        <v>-11</v>
      </c>
      <c r="EE37">
        <v>-11</v>
      </c>
      <c r="EF37">
        <v>-11</v>
      </c>
      <c r="EG37">
        <v>-11</v>
      </c>
      <c r="EH37">
        <v>-11</v>
      </c>
      <c r="EI37">
        <v>-11</v>
      </c>
      <c r="EJ37">
        <v>-11</v>
      </c>
      <c r="EK37">
        <v>-11</v>
      </c>
      <c r="EL37">
        <v>-11</v>
      </c>
      <c r="EM37">
        <v>-11</v>
      </c>
      <c r="EN37">
        <v>-11</v>
      </c>
      <c r="EO37">
        <v>-11</v>
      </c>
      <c r="EP37">
        <v>-11</v>
      </c>
      <c r="EQ37">
        <v>-11</v>
      </c>
      <c r="ER37">
        <v>-11</v>
      </c>
      <c r="ES37">
        <v>-11</v>
      </c>
      <c r="ET37">
        <v>-11</v>
      </c>
      <c r="EU37">
        <v>-11</v>
      </c>
      <c r="EV37">
        <v>-11</v>
      </c>
      <c r="EW37">
        <v>-11</v>
      </c>
      <c r="EX37">
        <v>-11</v>
      </c>
      <c r="EY37">
        <v>-11</v>
      </c>
      <c r="EZ37">
        <v>-11</v>
      </c>
      <c r="FA37">
        <v>-11</v>
      </c>
      <c r="FB37">
        <v>-11</v>
      </c>
      <c r="FC37">
        <v>-11</v>
      </c>
      <c r="FD37">
        <v>-11</v>
      </c>
      <c r="FE37">
        <v>-11</v>
      </c>
      <c r="FF37">
        <v>-11</v>
      </c>
      <c r="FG37">
        <v>-11</v>
      </c>
      <c r="FH37">
        <v>-11</v>
      </c>
      <c r="FI37">
        <v>-11</v>
      </c>
      <c r="FJ37">
        <v>-11</v>
      </c>
      <c r="FK37">
        <v>-11</v>
      </c>
      <c r="FL37">
        <v>-11</v>
      </c>
      <c r="FM37">
        <v>-11</v>
      </c>
      <c r="FN37">
        <v>-11</v>
      </c>
      <c r="FO37">
        <v>-11</v>
      </c>
      <c r="FP37">
        <v>-11</v>
      </c>
      <c r="FQ37">
        <v>-11</v>
      </c>
      <c r="FR37">
        <v>-11</v>
      </c>
      <c r="FS37">
        <v>-11</v>
      </c>
      <c r="FT37">
        <v>-11</v>
      </c>
      <c r="FU37">
        <v>-11</v>
      </c>
      <c r="FV37">
        <v>-11</v>
      </c>
      <c r="FW37">
        <v>-11</v>
      </c>
      <c r="FX37">
        <v>-11</v>
      </c>
      <c r="FY37">
        <v>-11</v>
      </c>
      <c r="FZ37">
        <v>-11</v>
      </c>
      <c r="GA37">
        <v>-11</v>
      </c>
      <c r="GB37">
        <v>-11</v>
      </c>
      <c r="GC37">
        <v>-11</v>
      </c>
      <c r="GD37">
        <v>-11</v>
      </c>
      <c r="GE37">
        <v>-11</v>
      </c>
      <c r="GF37">
        <v>-11</v>
      </c>
      <c r="GG37">
        <v>-11</v>
      </c>
      <c r="GH37">
        <v>-11</v>
      </c>
      <c r="GI37">
        <v>-11</v>
      </c>
      <c r="GJ37">
        <v>-11</v>
      </c>
      <c r="GK37">
        <v>-11</v>
      </c>
      <c r="GL37">
        <v>-11</v>
      </c>
      <c r="GM37">
        <v>-11</v>
      </c>
      <c r="GN37">
        <v>-11</v>
      </c>
      <c r="GO37">
        <v>-11</v>
      </c>
      <c r="GP37">
        <v>-11</v>
      </c>
      <c r="GQ37">
        <v>-11</v>
      </c>
      <c r="GR37">
        <v>-11</v>
      </c>
      <c r="GS37">
        <v>-11</v>
      </c>
      <c r="GT37">
        <v>-11</v>
      </c>
      <c r="GU37">
        <v>-11</v>
      </c>
      <c r="GV37">
        <v>-11</v>
      </c>
      <c r="GW37">
        <v>-11</v>
      </c>
      <c r="GX37">
        <v>-11</v>
      </c>
      <c r="GY37">
        <v>-11</v>
      </c>
      <c r="GZ37">
        <v>-11</v>
      </c>
      <c r="HA37">
        <v>-11</v>
      </c>
      <c r="HB37">
        <v>-11</v>
      </c>
      <c r="HC37">
        <v>-11</v>
      </c>
      <c r="HD37">
        <v>-11</v>
      </c>
      <c r="HE37">
        <v>-11</v>
      </c>
      <c r="HF37">
        <v>-11</v>
      </c>
      <c r="HG37">
        <v>-11</v>
      </c>
      <c r="HH37">
        <v>-11</v>
      </c>
      <c r="HI37">
        <v>-11</v>
      </c>
      <c r="HJ37">
        <v>-11</v>
      </c>
      <c r="HK37">
        <v>-11</v>
      </c>
      <c r="HL37">
        <v>-11</v>
      </c>
      <c r="HM37">
        <v>-11</v>
      </c>
      <c r="HN37">
        <v>-11</v>
      </c>
      <c r="HO37">
        <v>-11</v>
      </c>
      <c r="HP37">
        <v>-11</v>
      </c>
      <c r="HQ37">
        <v>-11</v>
      </c>
      <c r="HR37">
        <v>-11</v>
      </c>
      <c r="HS37">
        <v>-11</v>
      </c>
      <c r="HT37">
        <v>-11</v>
      </c>
      <c r="HU37">
        <v>-11</v>
      </c>
      <c r="HV37">
        <v>-11</v>
      </c>
      <c r="HW37">
        <v>-11</v>
      </c>
      <c r="HX37">
        <v>-11</v>
      </c>
      <c r="HY37">
        <v>-11</v>
      </c>
      <c r="HZ37">
        <v>-11</v>
      </c>
      <c r="IA37">
        <v>-11</v>
      </c>
      <c r="IB37">
        <v>-11</v>
      </c>
      <c r="IC37">
        <v>-11</v>
      </c>
      <c r="ID37">
        <v>-11</v>
      </c>
      <c r="IE37">
        <v>-11</v>
      </c>
      <c r="IF37">
        <v>-11</v>
      </c>
      <c r="IG37">
        <v>-11</v>
      </c>
      <c r="IH37">
        <v>-11</v>
      </c>
      <c r="II37">
        <v>-11</v>
      </c>
      <c r="IJ37">
        <v>-11</v>
      </c>
      <c r="IK37">
        <v>-11</v>
      </c>
      <c r="IL37">
        <v>-11</v>
      </c>
      <c r="IM37">
        <v>-11</v>
      </c>
      <c r="IN37">
        <v>-11</v>
      </c>
      <c r="IO37">
        <v>-11</v>
      </c>
      <c r="IP37">
        <v>-11</v>
      </c>
      <c r="IQ37">
        <v>-11</v>
      </c>
      <c r="IR37">
        <v>-11</v>
      </c>
      <c r="IS37">
        <v>-11</v>
      </c>
      <c r="IT37">
        <v>-11</v>
      </c>
      <c r="IU37">
        <v>-11</v>
      </c>
    </row>
    <row r="38" spans="3:255">
      <c r="F38">
        <v>3.200268366320027E-2</v>
      </c>
      <c r="G38">
        <v>3.201987440480298E-2</v>
      </c>
      <c r="H38">
        <v>3.2023503488799121E-2</v>
      </c>
      <c r="I38">
        <v>2.5040182725657729E-2</v>
      </c>
      <c r="J38">
        <v>2.4990199921599374E-2</v>
      </c>
      <c r="K38">
        <v>2.5028702640642941E-2</v>
      </c>
      <c r="L38">
        <v>2.7938213566151782E-2</v>
      </c>
      <c r="M38">
        <v>2.7975007100255606E-2</v>
      </c>
      <c r="N38">
        <v>2.8061224489795918E-2</v>
      </c>
      <c r="O38">
        <v>2.4977520231791388E-2</v>
      </c>
      <c r="P38">
        <v>2.49812014370457E-2</v>
      </c>
      <c r="Q38">
        <v>3.198488241881299E-2</v>
      </c>
      <c r="R38">
        <v>3.1997848884108636E-2</v>
      </c>
      <c r="S38">
        <v>3.2014935693541691E-2</v>
      </c>
      <c r="T38">
        <v>3.2011185517698139E-2</v>
      </c>
      <c r="U38">
        <v>2.5006357548529288E-2</v>
      </c>
      <c r="V38">
        <v>2.5046655534819762E-2</v>
      </c>
      <c r="W38">
        <v>2.4974105190470709E-2</v>
      </c>
      <c r="X38">
        <v>2.8017241379310345E-2</v>
      </c>
      <c r="Y38">
        <v>2.8054685274850468E-2</v>
      </c>
      <c r="Z38">
        <v>2.8005115089514063E-2</v>
      </c>
      <c r="AA38">
        <v>2.5032542304996495E-2</v>
      </c>
      <c r="AB38">
        <v>2.5031393888656342E-2</v>
      </c>
      <c r="AC38">
        <v>3.1966351209253417E-2</v>
      </c>
      <c r="AD38">
        <v>3.1997848884108636E-2</v>
      </c>
      <c r="AE38">
        <v>3.2014935693541691E-2</v>
      </c>
      <c r="AF38">
        <v>3.2011185517698139E-2</v>
      </c>
      <c r="AG38">
        <v>2.5006357548529288E-2</v>
      </c>
      <c r="AH38">
        <v>2.5046655534819762E-2</v>
      </c>
      <c r="AI38">
        <v>2.4974105190470709E-2</v>
      </c>
      <c r="AJ38">
        <v>2.8017241379310345E-2</v>
      </c>
      <c r="AK38">
        <v>2.8054685274850468E-2</v>
      </c>
      <c r="AL38">
        <v>2.8005115089514063E-2</v>
      </c>
      <c r="AM38">
        <v>2.5032542304996495E-2</v>
      </c>
      <c r="AN38">
        <v>2.5031393888656342E-2</v>
      </c>
      <c r="AO38">
        <v>3.1966351209253417E-2</v>
      </c>
      <c r="AP38">
        <v>3.1997848884108636E-2</v>
      </c>
      <c r="AQ38">
        <v>3.2014935693541691E-2</v>
      </c>
      <c r="AR38">
        <v>3.2011185517698139E-2</v>
      </c>
      <c r="AS38">
        <v>2.5006357548529288E-2</v>
      </c>
      <c r="AT38">
        <v>2.5046655534819762E-2</v>
      </c>
      <c r="AU38">
        <v>2.4974105190470709E-2</v>
      </c>
      <c r="AV38">
        <v>2.8017241379310345E-2</v>
      </c>
      <c r="AW38">
        <v>2.8054685274850468E-2</v>
      </c>
      <c r="AX38">
        <v>2.8005115089514063E-2</v>
      </c>
      <c r="AY38">
        <v>2.5032542304996495E-2</v>
      </c>
      <c r="AZ38">
        <v>2.5031393888656342E-2</v>
      </c>
      <c r="BA38">
        <v>3.1966351209253417E-2</v>
      </c>
      <c r="BB38">
        <v>3.1997848884108636E-2</v>
      </c>
      <c r="BC38">
        <v>3.2014935693541691E-2</v>
      </c>
      <c r="BD38">
        <v>3.2011185517698139E-2</v>
      </c>
      <c r="BE38">
        <v>2.5006357548529288E-2</v>
      </c>
      <c r="BF38">
        <v>2.5046655534819762E-2</v>
      </c>
      <c r="BG38">
        <v>2.4974105190470709E-2</v>
      </c>
      <c r="BH38">
        <v>2.8017241379310345E-2</v>
      </c>
      <c r="BI38">
        <v>2.8054685274850468E-2</v>
      </c>
      <c r="BJ38">
        <v>2.8005115089514063E-2</v>
      </c>
      <c r="BK38">
        <v>2.5032542304996495E-2</v>
      </c>
      <c r="BL38">
        <v>2.5031393888656342E-2</v>
      </c>
      <c r="BM38">
        <v>3.1966351209253417E-2</v>
      </c>
      <c r="BN38">
        <v>3.1997848884108636E-2</v>
      </c>
      <c r="BO38">
        <v>3.2014935693541691E-2</v>
      </c>
      <c r="BP38">
        <v>3.2011185517698139E-2</v>
      </c>
      <c r="BQ38">
        <v>2.5006357548529288E-2</v>
      </c>
      <c r="BR38">
        <v>2.5046655534819762E-2</v>
      </c>
      <c r="BS38">
        <v>2.4974105190470709E-2</v>
      </c>
      <c r="BT38">
        <v>2.8017241379310345E-2</v>
      </c>
      <c r="BU38">
        <v>2.8054685274850468E-2</v>
      </c>
      <c r="BV38">
        <v>2.8005115089514063E-2</v>
      </c>
      <c r="BW38">
        <v>2.5032542304996495E-2</v>
      </c>
      <c r="BX38">
        <v>2.5031393888656342E-2</v>
      </c>
      <c r="BY38">
        <v>3.1966351209253417E-2</v>
      </c>
      <c r="BZ38">
        <v>3.1997848884108636E-2</v>
      </c>
      <c r="CA38">
        <v>3.2014935693541691E-2</v>
      </c>
      <c r="CB38">
        <v>3.2011185517698139E-2</v>
      </c>
      <c r="CC38">
        <v>2.5006357548529288E-2</v>
      </c>
      <c r="CD38">
        <v>2.5046655534819762E-2</v>
      </c>
      <c r="CE38">
        <v>2.4974105190470709E-2</v>
      </c>
      <c r="CF38">
        <v>2.8017241379310345E-2</v>
      </c>
      <c r="CG38">
        <v>2.8054685274850468E-2</v>
      </c>
      <c r="CH38">
        <v>2.8005115089514063E-2</v>
      </c>
      <c r="CI38">
        <v>2.5032542304996495E-2</v>
      </c>
      <c r="CJ38">
        <v>2.5031393888656342E-2</v>
      </c>
      <c r="CK38">
        <v>3.1966351209253417E-2</v>
      </c>
      <c r="CL38">
        <v>3.1997848884108636E-2</v>
      </c>
      <c r="CM38">
        <v>3.2014935693541691E-2</v>
      </c>
      <c r="CN38">
        <v>3.2011185517698139E-2</v>
      </c>
      <c r="CO38">
        <v>2.5006357548529288E-2</v>
      </c>
      <c r="CP38">
        <v>2.5046655534819762E-2</v>
      </c>
      <c r="CQ38">
        <v>2.4974105190470709E-2</v>
      </c>
      <c r="CR38">
        <v>2.8017241379310345E-2</v>
      </c>
      <c r="CS38">
        <v>2.8054685274850468E-2</v>
      </c>
      <c r="CT38">
        <v>2.8005115089514063E-2</v>
      </c>
      <c r="CU38">
        <v>2.5032542304996495E-2</v>
      </c>
      <c r="CV38">
        <v>2.5031393888656342E-2</v>
      </c>
      <c r="CW38">
        <v>3.1966351209253417E-2</v>
      </c>
      <c r="CX38">
        <v>3.1997848884108636E-2</v>
      </c>
      <c r="CY38">
        <v>3.2014935693541691E-2</v>
      </c>
      <c r="CZ38">
        <v>3.2011185517698139E-2</v>
      </c>
      <c r="DA38">
        <v>2.5006357548529288E-2</v>
      </c>
      <c r="DB38">
        <v>2.5046655534819762E-2</v>
      </c>
      <c r="DC38">
        <v>2.4974105190470709E-2</v>
      </c>
      <c r="DD38">
        <v>2.8017241379310345E-2</v>
      </c>
      <c r="DE38">
        <v>2.8054685274850468E-2</v>
      </c>
      <c r="DF38">
        <v>2.8005115089514063E-2</v>
      </c>
      <c r="DG38">
        <v>2.5032542304996495E-2</v>
      </c>
      <c r="DH38">
        <v>2.5031393888656342E-2</v>
      </c>
      <c r="DI38">
        <v>3.1966351209253417E-2</v>
      </c>
      <c r="DJ38">
        <v>3.1997848884108636E-2</v>
      </c>
      <c r="DK38">
        <v>3.2014935693541691E-2</v>
      </c>
      <c r="DL38">
        <v>3.2011185517698139E-2</v>
      </c>
      <c r="DM38">
        <v>2.5006357548529288E-2</v>
      </c>
      <c r="DN38">
        <v>2.5046655534819762E-2</v>
      </c>
      <c r="DO38">
        <v>2.4974105190470709E-2</v>
      </c>
      <c r="DP38">
        <v>2.8017241379310345E-2</v>
      </c>
      <c r="DQ38">
        <v>2.8054685274850468E-2</v>
      </c>
      <c r="DR38">
        <v>2.8005115089514063E-2</v>
      </c>
      <c r="DS38">
        <v>2.5032542304996495E-2</v>
      </c>
      <c r="DT38">
        <v>2.5031393888656342E-2</v>
      </c>
      <c r="DU38">
        <v>3.1966351209253417E-2</v>
      </c>
      <c r="DV38">
        <v>3.1997848884108636E-2</v>
      </c>
      <c r="DW38">
        <v>3.2014935693541691E-2</v>
      </c>
      <c r="DX38">
        <v>3.2011185517698139E-2</v>
      </c>
      <c r="DY38">
        <v>2.5006357548529288E-2</v>
      </c>
      <c r="DZ38">
        <v>2.5046655534819762E-2</v>
      </c>
      <c r="EA38">
        <v>2.4974105190470709E-2</v>
      </c>
      <c r="EB38">
        <v>2.8017241379310345E-2</v>
      </c>
      <c r="EC38">
        <v>2.8054685274850468E-2</v>
      </c>
      <c r="ED38">
        <v>2.8005115089514063E-2</v>
      </c>
      <c r="EE38">
        <v>2.5032542304996495E-2</v>
      </c>
      <c r="EF38">
        <v>2.5031393888656342E-2</v>
      </c>
      <c r="EG38">
        <v>3.1966351209253417E-2</v>
      </c>
      <c r="EH38">
        <v>3.1997848884108636E-2</v>
      </c>
      <c r="EI38">
        <v>3.2014935693541691E-2</v>
      </c>
      <c r="EJ38">
        <v>3.2011185517698139E-2</v>
      </c>
      <c r="EK38">
        <v>2.5006357548529288E-2</v>
      </c>
      <c r="EL38">
        <v>2.5046655534819762E-2</v>
      </c>
      <c r="EM38">
        <v>2.4974105190470709E-2</v>
      </c>
      <c r="EN38">
        <v>2.8017241379310345E-2</v>
      </c>
      <c r="EO38">
        <v>2.8054685274850468E-2</v>
      </c>
      <c r="EP38">
        <v>2.8005115089514063E-2</v>
      </c>
      <c r="EQ38">
        <v>2.5032542304996495E-2</v>
      </c>
      <c r="ER38">
        <v>2.5031393888656342E-2</v>
      </c>
      <c r="ES38">
        <v>3.1966351209253417E-2</v>
      </c>
      <c r="ET38">
        <v>3.1997848884108636E-2</v>
      </c>
      <c r="EU38">
        <v>3.2014935693541691E-2</v>
      </c>
      <c r="EV38">
        <v>3.2011185517698139E-2</v>
      </c>
      <c r="EW38">
        <v>2.5006357548529288E-2</v>
      </c>
      <c r="EX38">
        <v>2.5046655534819762E-2</v>
      </c>
      <c r="EY38">
        <v>2.4974105190470709E-2</v>
      </c>
      <c r="EZ38">
        <v>2.8017241379310345E-2</v>
      </c>
      <c r="FA38">
        <v>2.8054685274850468E-2</v>
      </c>
      <c r="FB38">
        <v>2.8005115089514063E-2</v>
      </c>
      <c r="FC38">
        <v>2.5032542304996495E-2</v>
      </c>
      <c r="FD38">
        <v>2.5031393888656342E-2</v>
      </c>
      <c r="FE38">
        <v>3.1966351209253417E-2</v>
      </c>
      <c r="FF38">
        <v>3.1997848884108636E-2</v>
      </c>
      <c r="FG38">
        <v>3.2014935693541691E-2</v>
      </c>
      <c r="FH38">
        <v>3.2011185517698139E-2</v>
      </c>
      <c r="FI38">
        <v>2.5006357548529288E-2</v>
      </c>
      <c r="FJ38">
        <v>2.5046655534819762E-2</v>
      </c>
      <c r="FK38">
        <v>2.4974105190470709E-2</v>
      </c>
      <c r="FL38">
        <v>2.8017241379310345E-2</v>
      </c>
      <c r="FM38">
        <v>2.8054685274850468E-2</v>
      </c>
      <c r="FN38">
        <v>2.8005115089514063E-2</v>
      </c>
      <c r="FO38">
        <v>2.5032542304996495E-2</v>
      </c>
      <c r="FP38">
        <v>2.5031393888656342E-2</v>
      </c>
      <c r="FQ38">
        <v>3.1966351209253417E-2</v>
      </c>
      <c r="FR38">
        <v>3.1997848884108636E-2</v>
      </c>
      <c r="FS38">
        <v>3.2014935693541691E-2</v>
      </c>
      <c r="FT38">
        <v>3.2011185517698139E-2</v>
      </c>
      <c r="FU38">
        <v>2.5006357548529288E-2</v>
      </c>
      <c r="FV38">
        <v>2.5046655534819762E-2</v>
      </c>
      <c r="FW38">
        <v>2.4974105190470709E-2</v>
      </c>
      <c r="FX38">
        <v>2.8017241379310345E-2</v>
      </c>
      <c r="FY38">
        <v>2.8054685274850468E-2</v>
      </c>
      <c r="FZ38">
        <v>2.8005115089514063E-2</v>
      </c>
      <c r="GA38">
        <v>2.5032542304996495E-2</v>
      </c>
      <c r="GB38">
        <v>2.5031393888656342E-2</v>
      </c>
      <c r="GC38">
        <v>3.1966351209253417E-2</v>
      </c>
      <c r="GD38">
        <v>3.1997848884108636E-2</v>
      </c>
      <c r="GE38">
        <v>3.2014935693541691E-2</v>
      </c>
      <c r="GF38">
        <v>3.2011185517698139E-2</v>
      </c>
      <c r="GG38">
        <v>2.5006357548529288E-2</v>
      </c>
      <c r="GH38">
        <v>2.5046655534819762E-2</v>
      </c>
      <c r="GI38">
        <v>2.4974105190470709E-2</v>
      </c>
      <c r="GJ38">
        <v>2.8017241379310345E-2</v>
      </c>
      <c r="GK38">
        <v>2.8054685274850468E-2</v>
      </c>
      <c r="GL38">
        <v>2.8005115089514063E-2</v>
      </c>
      <c r="GM38">
        <v>2.5032542304996495E-2</v>
      </c>
      <c r="GN38">
        <v>2.5031393888656342E-2</v>
      </c>
      <c r="GO38">
        <v>3.1966351209253417E-2</v>
      </c>
      <c r="GP38">
        <v>3.1997848884108636E-2</v>
      </c>
      <c r="GQ38">
        <v>3.2014935693541691E-2</v>
      </c>
      <c r="GR38">
        <v>3.2011185517698139E-2</v>
      </c>
      <c r="GS38">
        <v>2.5006357548529288E-2</v>
      </c>
      <c r="GT38">
        <v>2.5046655534819762E-2</v>
      </c>
      <c r="GU38">
        <v>2.4974105190470709E-2</v>
      </c>
      <c r="GV38">
        <v>2.8017241379310345E-2</v>
      </c>
      <c r="GW38">
        <v>2.8054685274850468E-2</v>
      </c>
      <c r="GX38">
        <v>2.8005115089514063E-2</v>
      </c>
      <c r="GY38">
        <v>2.5032542304996495E-2</v>
      </c>
      <c r="GZ38">
        <v>2.5031393888656342E-2</v>
      </c>
      <c r="HA38">
        <v>3.1966351209253417E-2</v>
      </c>
      <c r="HB38">
        <v>3.1997848884108636E-2</v>
      </c>
      <c r="HC38">
        <v>3.2014935693541691E-2</v>
      </c>
      <c r="HD38">
        <v>3.2011185517698139E-2</v>
      </c>
      <c r="HE38">
        <v>2.5006357548529288E-2</v>
      </c>
      <c r="HF38">
        <v>2.5046655534819762E-2</v>
      </c>
      <c r="HG38">
        <v>2.4974105190470709E-2</v>
      </c>
      <c r="HH38">
        <v>2.8017241379310345E-2</v>
      </c>
      <c r="HI38">
        <v>2.8054685274850468E-2</v>
      </c>
      <c r="HJ38">
        <v>2.8005115089514063E-2</v>
      </c>
      <c r="HK38">
        <v>2.5032542304996495E-2</v>
      </c>
      <c r="HL38">
        <v>2.5031393888656342E-2</v>
      </c>
      <c r="HM38">
        <v>3.1966351209253417E-2</v>
      </c>
      <c r="HN38">
        <v>3.1997848884108636E-2</v>
      </c>
      <c r="HO38">
        <v>3.2014935693541691E-2</v>
      </c>
      <c r="HP38">
        <v>3.2011185517698139E-2</v>
      </c>
      <c r="HQ38">
        <v>2.5006357548529288E-2</v>
      </c>
      <c r="HR38">
        <v>2.5046655534819762E-2</v>
      </c>
      <c r="HS38">
        <v>2.4974105190470709E-2</v>
      </c>
      <c r="HT38">
        <v>2.8017241379310345E-2</v>
      </c>
      <c r="HU38">
        <v>2.8054685274850468E-2</v>
      </c>
      <c r="HV38">
        <v>2.8005115089514063E-2</v>
      </c>
      <c r="HW38">
        <v>2.5032542304996495E-2</v>
      </c>
      <c r="HX38">
        <v>2.5031393888656342E-2</v>
      </c>
      <c r="HY38">
        <v>3.1966351209253417E-2</v>
      </c>
      <c r="HZ38">
        <v>3.1997848884108636E-2</v>
      </c>
      <c r="IA38">
        <v>3.2014935693541691E-2</v>
      </c>
      <c r="IB38">
        <v>3.2011185517698139E-2</v>
      </c>
      <c r="IC38">
        <v>2.5006357548529288E-2</v>
      </c>
      <c r="ID38">
        <v>2.5046655534819762E-2</v>
      </c>
      <c r="IE38">
        <v>2.4974105190470709E-2</v>
      </c>
      <c r="IF38">
        <v>2.8017241379310345E-2</v>
      </c>
      <c r="IG38">
        <v>2.8054685274850468E-2</v>
      </c>
      <c r="IH38">
        <v>2.8005115089514063E-2</v>
      </c>
      <c r="II38">
        <v>2.5032542304996495E-2</v>
      </c>
      <c r="IJ38">
        <v>2.5031393888656342E-2</v>
      </c>
      <c r="IK38">
        <v>3.1966351209253417E-2</v>
      </c>
      <c r="IL38">
        <v>3.1997848884108636E-2</v>
      </c>
      <c r="IM38">
        <v>3.2014935693541691E-2</v>
      </c>
      <c r="IN38">
        <v>3.2011185517698139E-2</v>
      </c>
      <c r="IO38">
        <v>2.5006357548529288E-2</v>
      </c>
      <c r="IP38">
        <v>2.5046655534819762E-2</v>
      </c>
      <c r="IQ38">
        <v>2.4974105190470709E-2</v>
      </c>
      <c r="IR38">
        <v>2.8017241379310345E-2</v>
      </c>
      <c r="IS38">
        <v>2.8054685274850468E-2</v>
      </c>
      <c r="IT38">
        <v>2.8005115089514063E-2</v>
      </c>
      <c r="IU38">
        <v>2.5032542304996495E-2</v>
      </c>
    </row>
    <row r="39" spans="3:255">
      <c r="D39" t="s">
        <v>761</v>
      </c>
      <c r="E39" t="s">
        <v>762</v>
      </c>
      <c r="F39">
        <v>73.319999999999993</v>
      </c>
      <c r="G39">
        <v>76.400000000000006</v>
      </c>
      <c r="H39">
        <v>74.92</v>
      </c>
      <c r="I39">
        <v>75.97</v>
      </c>
      <c r="J39">
        <v>75.97</v>
      </c>
      <c r="K39">
        <v>76.66</v>
      </c>
      <c r="L39">
        <v>80.3</v>
      </c>
      <c r="M39">
        <v>80.3</v>
      </c>
      <c r="N39">
        <v>80.3</v>
      </c>
      <c r="O39">
        <v>80.3</v>
      </c>
      <c r="P39">
        <v>80.3</v>
      </c>
      <c r="Q39">
        <v>80.3</v>
      </c>
      <c r="R39">
        <v>73.319999999999993</v>
      </c>
      <c r="S39">
        <v>76.400000000000006</v>
      </c>
      <c r="T39">
        <v>74.92</v>
      </c>
      <c r="U39">
        <v>75.97</v>
      </c>
      <c r="V39">
        <v>75.97</v>
      </c>
      <c r="W39">
        <v>76.66</v>
      </c>
      <c r="X39">
        <v>80.3</v>
      </c>
      <c r="Y39">
        <v>80.3</v>
      </c>
      <c r="Z39">
        <v>80.3</v>
      </c>
      <c r="AA39">
        <v>80.3</v>
      </c>
      <c r="AB39">
        <v>80.3</v>
      </c>
      <c r="AC39">
        <v>80.3</v>
      </c>
      <c r="AD39">
        <v>73.319999999999993</v>
      </c>
      <c r="AE39">
        <v>76.400000000000006</v>
      </c>
      <c r="AF39">
        <v>74.92</v>
      </c>
      <c r="AG39">
        <v>75.97</v>
      </c>
      <c r="AH39">
        <v>75.97</v>
      </c>
      <c r="AI39">
        <v>76.66</v>
      </c>
      <c r="AJ39">
        <v>80.3</v>
      </c>
      <c r="AK39">
        <v>80.3</v>
      </c>
      <c r="AL39">
        <v>80.3</v>
      </c>
      <c r="AM39">
        <v>80.3</v>
      </c>
      <c r="AN39">
        <v>80.3</v>
      </c>
      <c r="AO39">
        <v>80.3</v>
      </c>
      <c r="AP39">
        <v>73.319999999999993</v>
      </c>
      <c r="AQ39">
        <v>76.400000000000006</v>
      </c>
      <c r="AR39">
        <v>74.92</v>
      </c>
      <c r="AS39">
        <v>75.97</v>
      </c>
      <c r="AT39">
        <v>75.97</v>
      </c>
      <c r="AU39">
        <v>76.66</v>
      </c>
      <c r="AV39">
        <v>80.3</v>
      </c>
      <c r="AW39">
        <v>80.3</v>
      </c>
      <c r="AX39">
        <v>80.3</v>
      </c>
      <c r="AY39">
        <v>80.3</v>
      </c>
      <c r="AZ39">
        <v>80.3</v>
      </c>
      <c r="BA39">
        <v>80.3</v>
      </c>
      <c r="BB39">
        <v>73.319999999999993</v>
      </c>
      <c r="BC39">
        <v>76.400000000000006</v>
      </c>
      <c r="BD39">
        <v>74.92</v>
      </c>
      <c r="BE39">
        <v>75.97</v>
      </c>
      <c r="BF39">
        <v>75.97</v>
      </c>
      <c r="BG39">
        <v>76.66</v>
      </c>
      <c r="BH39">
        <v>80.3</v>
      </c>
      <c r="BI39">
        <v>80.3</v>
      </c>
      <c r="BJ39">
        <v>80.3</v>
      </c>
      <c r="BK39">
        <v>80.3</v>
      </c>
      <c r="BL39">
        <v>80.3</v>
      </c>
      <c r="BM39">
        <v>80.3</v>
      </c>
      <c r="BN39">
        <v>73.319999999999993</v>
      </c>
      <c r="BO39">
        <v>76.400000000000006</v>
      </c>
      <c r="BP39">
        <v>74.92</v>
      </c>
      <c r="BQ39">
        <v>75.97</v>
      </c>
      <c r="BR39">
        <v>75.97</v>
      </c>
      <c r="BS39">
        <v>76.66</v>
      </c>
      <c r="BT39">
        <v>80.3</v>
      </c>
      <c r="BU39">
        <v>80.3</v>
      </c>
      <c r="BV39">
        <v>80.3</v>
      </c>
      <c r="BW39">
        <v>80.3</v>
      </c>
      <c r="BX39">
        <v>80.3</v>
      </c>
      <c r="BY39">
        <v>80.3</v>
      </c>
      <c r="BZ39">
        <v>73.319999999999993</v>
      </c>
      <c r="CA39">
        <v>76.400000000000006</v>
      </c>
      <c r="CB39">
        <v>74.92</v>
      </c>
      <c r="CC39">
        <v>75.97</v>
      </c>
      <c r="CD39">
        <v>75.97</v>
      </c>
      <c r="CE39">
        <v>76.66</v>
      </c>
      <c r="CF39">
        <v>80.3</v>
      </c>
      <c r="CG39">
        <v>80.3</v>
      </c>
      <c r="CH39">
        <v>80.3</v>
      </c>
      <c r="CI39">
        <v>80.3</v>
      </c>
      <c r="CJ39">
        <v>80.3</v>
      </c>
      <c r="CK39">
        <v>80.3</v>
      </c>
      <c r="CL39">
        <v>73.319999999999993</v>
      </c>
      <c r="CM39">
        <v>76.400000000000006</v>
      </c>
      <c r="CN39">
        <v>74.92</v>
      </c>
      <c r="CO39">
        <v>75.97</v>
      </c>
      <c r="CP39">
        <v>75.97</v>
      </c>
      <c r="CQ39">
        <v>76.66</v>
      </c>
      <c r="CR39">
        <v>80.3</v>
      </c>
      <c r="CS39">
        <v>80.3</v>
      </c>
      <c r="CT39">
        <v>80.3</v>
      </c>
      <c r="CU39">
        <v>80.3</v>
      </c>
      <c r="CV39">
        <v>80.3</v>
      </c>
      <c r="CW39">
        <v>80.3</v>
      </c>
      <c r="CX39">
        <v>73.319999999999993</v>
      </c>
      <c r="CY39">
        <v>76.400000000000006</v>
      </c>
      <c r="CZ39">
        <v>74.92</v>
      </c>
      <c r="DA39">
        <v>75.97</v>
      </c>
      <c r="DB39">
        <v>75.97</v>
      </c>
      <c r="DC39">
        <v>76.66</v>
      </c>
      <c r="DD39">
        <v>80.3</v>
      </c>
      <c r="DE39">
        <v>80.3</v>
      </c>
      <c r="DF39">
        <v>80.3</v>
      </c>
      <c r="DG39">
        <v>80.3</v>
      </c>
      <c r="DH39">
        <v>80.3</v>
      </c>
      <c r="DI39">
        <v>80.3</v>
      </c>
      <c r="DJ39">
        <v>73.319999999999993</v>
      </c>
      <c r="DK39">
        <v>76.400000000000006</v>
      </c>
      <c r="DL39">
        <v>74.92</v>
      </c>
      <c r="DM39">
        <v>75.97</v>
      </c>
      <c r="DN39">
        <v>75.97</v>
      </c>
      <c r="DO39">
        <v>76.66</v>
      </c>
      <c r="DP39">
        <v>80.3</v>
      </c>
      <c r="DQ39">
        <v>80.3</v>
      </c>
      <c r="DR39">
        <v>80.3</v>
      </c>
      <c r="DS39">
        <v>80.3</v>
      </c>
      <c r="DT39">
        <v>80.3</v>
      </c>
      <c r="DU39">
        <v>80.3</v>
      </c>
      <c r="DV39">
        <v>73.319999999999993</v>
      </c>
      <c r="DW39">
        <v>76.400000000000006</v>
      </c>
      <c r="DX39">
        <v>74.92</v>
      </c>
      <c r="DY39">
        <v>75.97</v>
      </c>
      <c r="DZ39">
        <v>75.97</v>
      </c>
      <c r="EA39">
        <v>76.66</v>
      </c>
      <c r="EB39">
        <v>80.3</v>
      </c>
      <c r="EC39">
        <v>80.3</v>
      </c>
      <c r="ED39">
        <v>80.3</v>
      </c>
      <c r="EE39">
        <v>80.3</v>
      </c>
      <c r="EF39">
        <v>80.3</v>
      </c>
      <c r="EG39">
        <v>80.3</v>
      </c>
      <c r="EH39">
        <v>73.319999999999993</v>
      </c>
      <c r="EI39">
        <v>76.400000000000006</v>
      </c>
      <c r="EJ39">
        <v>74.92</v>
      </c>
      <c r="EK39">
        <v>75.97</v>
      </c>
      <c r="EL39">
        <v>75.97</v>
      </c>
      <c r="EM39">
        <v>76.66</v>
      </c>
      <c r="EN39">
        <v>80.3</v>
      </c>
      <c r="EO39">
        <v>80.3</v>
      </c>
      <c r="EP39">
        <v>80.3</v>
      </c>
      <c r="EQ39">
        <v>80.3</v>
      </c>
      <c r="ER39">
        <v>80.3</v>
      </c>
      <c r="ES39">
        <v>80.3</v>
      </c>
      <c r="ET39">
        <v>73.319999999999993</v>
      </c>
      <c r="EU39">
        <v>76.400000000000006</v>
      </c>
      <c r="EV39">
        <v>74.92</v>
      </c>
      <c r="EW39">
        <v>75.97</v>
      </c>
      <c r="EX39">
        <v>75.97</v>
      </c>
      <c r="EY39">
        <v>76.66</v>
      </c>
      <c r="EZ39">
        <v>80.3</v>
      </c>
      <c r="FA39">
        <v>80.3</v>
      </c>
      <c r="FB39">
        <v>80.3</v>
      </c>
      <c r="FC39">
        <v>80.3</v>
      </c>
      <c r="FD39">
        <v>80.3</v>
      </c>
      <c r="FE39">
        <v>80.3</v>
      </c>
      <c r="FF39">
        <v>73.319999999999993</v>
      </c>
      <c r="FG39">
        <v>76.400000000000006</v>
      </c>
      <c r="FH39">
        <v>74.92</v>
      </c>
      <c r="FI39">
        <v>75.97</v>
      </c>
      <c r="FJ39">
        <v>75.97</v>
      </c>
      <c r="FK39">
        <v>76.66</v>
      </c>
      <c r="FL39">
        <v>80.3</v>
      </c>
      <c r="FM39">
        <v>80.3</v>
      </c>
      <c r="FN39">
        <v>80.3</v>
      </c>
      <c r="FO39">
        <v>80.3</v>
      </c>
      <c r="FP39">
        <v>80.3</v>
      </c>
      <c r="FQ39">
        <v>80.3</v>
      </c>
      <c r="FR39">
        <v>73.319999999999993</v>
      </c>
      <c r="FS39">
        <v>76.400000000000006</v>
      </c>
      <c r="FT39">
        <v>74.92</v>
      </c>
      <c r="FU39">
        <v>75.97</v>
      </c>
      <c r="FV39">
        <v>75.97</v>
      </c>
      <c r="FW39">
        <v>76.66</v>
      </c>
      <c r="FX39">
        <v>80.3</v>
      </c>
      <c r="FY39">
        <v>80.3</v>
      </c>
      <c r="FZ39">
        <v>80.3</v>
      </c>
      <c r="GA39">
        <v>80.3</v>
      </c>
      <c r="GB39">
        <v>80.3</v>
      </c>
      <c r="GC39">
        <v>80.3</v>
      </c>
      <c r="GD39">
        <v>73.319999999999993</v>
      </c>
      <c r="GE39">
        <v>76.400000000000006</v>
      </c>
      <c r="GF39">
        <v>74.92</v>
      </c>
      <c r="GG39">
        <v>75.97</v>
      </c>
      <c r="GH39">
        <v>75.97</v>
      </c>
      <c r="GI39">
        <v>76.66</v>
      </c>
      <c r="GJ39">
        <v>80.3</v>
      </c>
      <c r="GK39">
        <v>80.3</v>
      </c>
      <c r="GL39">
        <v>80.3</v>
      </c>
      <c r="GM39">
        <v>80.3</v>
      </c>
      <c r="GN39">
        <v>80.3</v>
      </c>
      <c r="GO39">
        <v>80.3</v>
      </c>
      <c r="GP39">
        <v>73.319999999999993</v>
      </c>
      <c r="GQ39">
        <v>76.400000000000006</v>
      </c>
      <c r="GR39">
        <v>74.92</v>
      </c>
      <c r="GS39">
        <v>75.97</v>
      </c>
      <c r="GT39">
        <v>75.97</v>
      </c>
      <c r="GU39">
        <v>76.66</v>
      </c>
      <c r="GV39">
        <v>80.3</v>
      </c>
      <c r="GW39">
        <v>80.3</v>
      </c>
      <c r="GX39">
        <v>80.3</v>
      </c>
      <c r="GY39">
        <v>80.3</v>
      </c>
      <c r="GZ39">
        <v>80.3</v>
      </c>
      <c r="HA39">
        <v>80.3</v>
      </c>
      <c r="HB39">
        <v>73.319999999999993</v>
      </c>
      <c r="HC39">
        <v>76.400000000000006</v>
      </c>
      <c r="HD39">
        <v>74.92</v>
      </c>
      <c r="HE39">
        <v>75.97</v>
      </c>
      <c r="HF39">
        <v>75.97</v>
      </c>
      <c r="HG39">
        <v>76.66</v>
      </c>
      <c r="HH39">
        <v>80.3</v>
      </c>
      <c r="HI39">
        <v>80.3</v>
      </c>
      <c r="HJ39">
        <v>80.3</v>
      </c>
      <c r="HK39">
        <v>80.3</v>
      </c>
      <c r="HL39">
        <v>80.3</v>
      </c>
      <c r="HM39">
        <v>80.3</v>
      </c>
      <c r="HN39">
        <v>73.319999999999993</v>
      </c>
      <c r="HO39">
        <v>76.400000000000006</v>
      </c>
      <c r="HP39">
        <v>74.92</v>
      </c>
      <c r="HQ39">
        <v>75.97</v>
      </c>
      <c r="HR39">
        <v>75.97</v>
      </c>
      <c r="HS39">
        <v>76.66</v>
      </c>
      <c r="HT39">
        <v>80.3</v>
      </c>
      <c r="HU39">
        <v>80.3</v>
      </c>
      <c r="HV39">
        <v>80.3</v>
      </c>
      <c r="HW39">
        <v>80.3</v>
      </c>
      <c r="HX39">
        <v>80.3</v>
      </c>
      <c r="HY39">
        <v>80.3</v>
      </c>
      <c r="HZ39">
        <v>73.319999999999993</v>
      </c>
      <c r="IA39">
        <v>76.400000000000006</v>
      </c>
      <c r="IB39">
        <v>74.92</v>
      </c>
      <c r="IC39">
        <v>75.97</v>
      </c>
      <c r="ID39">
        <v>75.97</v>
      </c>
      <c r="IE39">
        <v>76.66</v>
      </c>
      <c r="IF39">
        <v>80.3</v>
      </c>
      <c r="IG39">
        <v>80.3</v>
      </c>
      <c r="IH39">
        <v>80.3</v>
      </c>
      <c r="II39">
        <v>80.3</v>
      </c>
      <c r="IJ39">
        <v>80.3</v>
      </c>
      <c r="IK39">
        <v>80.3</v>
      </c>
      <c r="IL39">
        <v>73.319999999999993</v>
      </c>
      <c r="IM39">
        <v>76.400000000000006</v>
      </c>
      <c r="IN39">
        <v>74.92</v>
      </c>
      <c r="IO39">
        <v>75.97</v>
      </c>
      <c r="IP39">
        <v>75.97</v>
      </c>
      <c r="IQ39">
        <v>76.66</v>
      </c>
      <c r="IR39">
        <v>80.3</v>
      </c>
      <c r="IS39">
        <v>80.3</v>
      </c>
      <c r="IT39">
        <v>80.3</v>
      </c>
      <c r="IU39">
        <v>80.3</v>
      </c>
    </row>
    <row r="40" spans="3:255">
      <c r="D40" t="s">
        <v>763</v>
      </c>
      <c r="E40" t="s">
        <v>764</v>
      </c>
      <c r="F40">
        <v>99.1</v>
      </c>
      <c r="G40">
        <v>99.1</v>
      </c>
      <c r="H40">
        <v>99.1</v>
      </c>
      <c r="I40">
        <v>99.1</v>
      </c>
      <c r="J40">
        <v>99.1</v>
      </c>
      <c r="K40">
        <v>99.1</v>
      </c>
      <c r="L40">
        <v>99.1</v>
      </c>
      <c r="M40">
        <v>99.1</v>
      </c>
      <c r="N40">
        <v>99.1</v>
      </c>
      <c r="O40">
        <v>99.1</v>
      </c>
      <c r="P40">
        <v>99.1</v>
      </c>
      <c r="Q40">
        <v>99.1</v>
      </c>
      <c r="R40">
        <v>99.1</v>
      </c>
      <c r="S40">
        <v>99.1</v>
      </c>
      <c r="T40">
        <v>99.1</v>
      </c>
      <c r="U40">
        <v>99.1</v>
      </c>
      <c r="V40">
        <v>99.1</v>
      </c>
      <c r="W40">
        <v>99.1</v>
      </c>
      <c r="X40">
        <v>99.1</v>
      </c>
      <c r="Y40">
        <v>99.1</v>
      </c>
      <c r="Z40">
        <v>99.1</v>
      </c>
      <c r="AA40">
        <v>99.1</v>
      </c>
      <c r="AB40">
        <v>99.1</v>
      </c>
      <c r="AC40">
        <v>99.1</v>
      </c>
      <c r="AD40">
        <v>99.1</v>
      </c>
      <c r="AE40">
        <v>99.1</v>
      </c>
      <c r="AF40">
        <v>99.1</v>
      </c>
      <c r="AG40">
        <v>99.1</v>
      </c>
      <c r="AH40">
        <v>99.1</v>
      </c>
      <c r="AI40">
        <v>99.1</v>
      </c>
      <c r="AJ40">
        <v>99.1</v>
      </c>
      <c r="AK40">
        <v>99.1</v>
      </c>
      <c r="AL40">
        <v>99.1</v>
      </c>
      <c r="AM40">
        <v>99.1</v>
      </c>
      <c r="AN40">
        <v>99.1</v>
      </c>
      <c r="AO40">
        <v>99.1</v>
      </c>
      <c r="AP40">
        <v>99.1</v>
      </c>
      <c r="AQ40">
        <v>99.1</v>
      </c>
      <c r="AR40">
        <v>99.1</v>
      </c>
      <c r="AS40">
        <v>99.1</v>
      </c>
      <c r="AT40">
        <v>99.1</v>
      </c>
      <c r="AU40">
        <v>99.1</v>
      </c>
      <c r="AV40">
        <v>99.1</v>
      </c>
      <c r="AW40">
        <v>99.1</v>
      </c>
      <c r="AX40">
        <v>99.1</v>
      </c>
      <c r="AY40">
        <v>99.1</v>
      </c>
      <c r="AZ40">
        <v>99.1</v>
      </c>
      <c r="BA40">
        <v>99.1</v>
      </c>
      <c r="BB40">
        <v>99.1</v>
      </c>
      <c r="BC40">
        <v>99.1</v>
      </c>
      <c r="BD40">
        <v>99.1</v>
      </c>
      <c r="BE40">
        <v>99.1</v>
      </c>
      <c r="BF40">
        <v>99.1</v>
      </c>
      <c r="BG40">
        <v>99.1</v>
      </c>
      <c r="BH40">
        <v>99.1</v>
      </c>
      <c r="BI40">
        <v>99.1</v>
      </c>
      <c r="BJ40">
        <v>99.1</v>
      </c>
      <c r="BK40">
        <v>99.1</v>
      </c>
      <c r="BL40">
        <v>99.1</v>
      </c>
      <c r="BM40">
        <v>99.1</v>
      </c>
      <c r="BN40">
        <v>99.1</v>
      </c>
      <c r="BO40">
        <v>99.1</v>
      </c>
      <c r="BP40">
        <v>99.1</v>
      </c>
      <c r="BQ40">
        <v>99.1</v>
      </c>
      <c r="BR40">
        <v>99.1</v>
      </c>
      <c r="BS40">
        <v>99.1</v>
      </c>
      <c r="BT40">
        <v>99.1</v>
      </c>
      <c r="BU40">
        <v>99.1</v>
      </c>
      <c r="BV40">
        <v>99.1</v>
      </c>
      <c r="BW40">
        <v>99.1</v>
      </c>
      <c r="BX40">
        <v>99.1</v>
      </c>
      <c r="BY40">
        <v>99.1</v>
      </c>
      <c r="BZ40">
        <v>99.1</v>
      </c>
      <c r="CA40">
        <v>99.1</v>
      </c>
      <c r="CB40">
        <v>99.1</v>
      </c>
      <c r="CC40">
        <v>99.1</v>
      </c>
      <c r="CD40">
        <v>99.1</v>
      </c>
      <c r="CE40">
        <v>99.1</v>
      </c>
      <c r="CF40">
        <v>99.1</v>
      </c>
      <c r="CG40">
        <v>99.1</v>
      </c>
      <c r="CH40">
        <v>99.1</v>
      </c>
      <c r="CI40">
        <v>99.1</v>
      </c>
      <c r="CJ40">
        <v>99.1</v>
      </c>
      <c r="CK40">
        <v>99.1</v>
      </c>
      <c r="CL40">
        <v>99.1</v>
      </c>
      <c r="CM40">
        <v>99.1</v>
      </c>
      <c r="CN40">
        <v>99.1</v>
      </c>
      <c r="CO40">
        <v>99.1</v>
      </c>
      <c r="CP40">
        <v>99.1</v>
      </c>
      <c r="CQ40">
        <v>99.1</v>
      </c>
      <c r="CR40">
        <v>99.1</v>
      </c>
      <c r="CS40">
        <v>99.1</v>
      </c>
      <c r="CT40">
        <v>99.1</v>
      </c>
      <c r="CU40">
        <v>99.1</v>
      </c>
      <c r="CV40">
        <v>99.1</v>
      </c>
      <c r="CW40">
        <v>99.1</v>
      </c>
      <c r="CX40">
        <v>99.1</v>
      </c>
      <c r="CY40">
        <v>99.1</v>
      </c>
      <c r="CZ40">
        <v>99.1</v>
      </c>
      <c r="DA40">
        <v>99.1</v>
      </c>
      <c r="DB40">
        <v>99.1</v>
      </c>
      <c r="DC40">
        <v>99.1</v>
      </c>
      <c r="DD40">
        <v>99.1</v>
      </c>
      <c r="DE40">
        <v>99.1</v>
      </c>
      <c r="DF40">
        <v>99.1</v>
      </c>
      <c r="DG40">
        <v>99.1</v>
      </c>
      <c r="DH40">
        <v>99.1</v>
      </c>
      <c r="DI40">
        <v>99.1</v>
      </c>
      <c r="DJ40">
        <v>99.1</v>
      </c>
      <c r="DK40">
        <v>99.1</v>
      </c>
      <c r="DL40">
        <v>99.1</v>
      </c>
      <c r="DM40">
        <v>99.1</v>
      </c>
      <c r="DN40">
        <v>99.1</v>
      </c>
      <c r="DO40">
        <v>99.1</v>
      </c>
      <c r="DP40">
        <v>99.1</v>
      </c>
      <c r="DQ40">
        <v>99.1</v>
      </c>
      <c r="DR40">
        <v>99.1</v>
      </c>
      <c r="DS40">
        <v>99.1</v>
      </c>
      <c r="DT40">
        <v>99.1</v>
      </c>
      <c r="DU40">
        <v>99.1</v>
      </c>
      <c r="DV40">
        <v>99.1</v>
      </c>
      <c r="DW40">
        <v>99.1</v>
      </c>
      <c r="DX40">
        <v>99.1</v>
      </c>
      <c r="DY40">
        <v>99.1</v>
      </c>
      <c r="DZ40">
        <v>99.1</v>
      </c>
      <c r="EA40">
        <v>99.1</v>
      </c>
      <c r="EB40">
        <v>99.1</v>
      </c>
      <c r="EC40">
        <v>99.1</v>
      </c>
      <c r="ED40">
        <v>99.1</v>
      </c>
      <c r="EE40">
        <v>99.1</v>
      </c>
      <c r="EF40">
        <v>99.1</v>
      </c>
      <c r="EG40">
        <v>99.1</v>
      </c>
      <c r="EH40">
        <v>99.1</v>
      </c>
      <c r="EI40">
        <v>99.1</v>
      </c>
      <c r="EJ40">
        <v>99.1</v>
      </c>
      <c r="EK40">
        <v>99.1</v>
      </c>
      <c r="EL40">
        <v>99.1</v>
      </c>
      <c r="EM40">
        <v>99.1</v>
      </c>
      <c r="EN40">
        <v>99.1</v>
      </c>
      <c r="EO40">
        <v>99.1</v>
      </c>
      <c r="EP40">
        <v>99.1</v>
      </c>
      <c r="EQ40">
        <v>99.1</v>
      </c>
      <c r="ER40">
        <v>99.1</v>
      </c>
      <c r="ES40">
        <v>99.1</v>
      </c>
      <c r="ET40">
        <v>99.1</v>
      </c>
      <c r="EU40">
        <v>99.1</v>
      </c>
      <c r="EV40">
        <v>99.1</v>
      </c>
      <c r="EW40">
        <v>99.1</v>
      </c>
      <c r="EX40">
        <v>99.1</v>
      </c>
      <c r="EY40">
        <v>99.1</v>
      </c>
      <c r="EZ40">
        <v>99.1</v>
      </c>
      <c r="FA40">
        <v>99.1</v>
      </c>
      <c r="FB40">
        <v>99.1</v>
      </c>
      <c r="FC40">
        <v>99.1</v>
      </c>
      <c r="FD40">
        <v>99.1</v>
      </c>
      <c r="FE40">
        <v>99.1</v>
      </c>
      <c r="FF40">
        <v>99.1</v>
      </c>
      <c r="FG40">
        <v>99.1</v>
      </c>
      <c r="FH40">
        <v>99.1</v>
      </c>
      <c r="FI40">
        <v>99.1</v>
      </c>
      <c r="FJ40">
        <v>99.1</v>
      </c>
      <c r="FK40">
        <v>99.1</v>
      </c>
      <c r="FL40">
        <v>99.1</v>
      </c>
      <c r="FM40">
        <v>99.1</v>
      </c>
      <c r="FN40">
        <v>99.1</v>
      </c>
      <c r="FO40">
        <v>99.1</v>
      </c>
      <c r="FP40">
        <v>99.1</v>
      </c>
      <c r="FQ40">
        <v>99.1</v>
      </c>
      <c r="FR40">
        <v>99.1</v>
      </c>
      <c r="FS40">
        <v>99.1</v>
      </c>
      <c r="FT40">
        <v>99.1</v>
      </c>
      <c r="FU40">
        <v>99.1</v>
      </c>
      <c r="FV40">
        <v>99.1</v>
      </c>
      <c r="FW40">
        <v>99.1</v>
      </c>
      <c r="FX40">
        <v>99.1</v>
      </c>
      <c r="FY40">
        <v>99.1</v>
      </c>
      <c r="FZ40">
        <v>99.1</v>
      </c>
      <c r="GA40">
        <v>99.1</v>
      </c>
      <c r="GB40">
        <v>99.1</v>
      </c>
      <c r="GC40">
        <v>99.1</v>
      </c>
      <c r="GD40">
        <v>99.1</v>
      </c>
      <c r="GE40">
        <v>99.1</v>
      </c>
      <c r="GF40">
        <v>99.1</v>
      </c>
      <c r="GG40">
        <v>99.1</v>
      </c>
      <c r="GH40">
        <v>99.1</v>
      </c>
      <c r="GI40">
        <v>99.1</v>
      </c>
      <c r="GJ40">
        <v>99.1</v>
      </c>
      <c r="GK40">
        <v>99.1</v>
      </c>
      <c r="GL40">
        <v>99.1</v>
      </c>
      <c r="GM40">
        <v>99.1</v>
      </c>
      <c r="GN40">
        <v>99.1</v>
      </c>
      <c r="GO40">
        <v>99.1</v>
      </c>
      <c r="GP40">
        <v>99.1</v>
      </c>
      <c r="GQ40">
        <v>99.1</v>
      </c>
      <c r="GR40">
        <v>99.1</v>
      </c>
      <c r="GS40">
        <v>99.1</v>
      </c>
      <c r="GT40">
        <v>99.1</v>
      </c>
      <c r="GU40">
        <v>99.1</v>
      </c>
      <c r="GV40">
        <v>99.1</v>
      </c>
      <c r="GW40">
        <v>99.1</v>
      </c>
      <c r="GX40">
        <v>99.1</v>
      </c>
      <c r="GY40">
        <v>99.1</v>
      </c>
      <c r="GZ40">
        <v>99.1</v>
      </c>
      <c r="HA40">
        <v>99.1</v>
      </c>
      <c r="HB40">
        <v>99.1</v>
      </c>
      <c r="HC40">
        <v>99.1</v>
      </c>
      <c r="HD40">
        <v>99.1</v>
      </c>
      <c r="HE40">
        <v>99.1</v>
      </c>
      <c r="HF40">
        <v>99.1</v>
      </c>
      <c r="HG40">
        <v>99.1</v>
      </c>
      <c r="HH40">
        <v>99.1</v>
      </c>
      <c r="HI40">
        <v>99.1</v>
      </c>
      <c r="HJ40">
        <v>99.1</v>
      </c>
      <c r="HK40">
        <v>99.1</v>
      </c>
      <c r="HL40">
        <v>99.1</v>
      </c>
      <c r="HM40">
        <v>99.1</v>
      </c>
      <c r="HN40">
        <v>99.1</v>
      </c>
      <c r="HO40">
        <v>99.1</v>
      </c>
      <c r="HP40">
        <v>99.1</v>
      </c>
      <c r="HQ40">
        <v>99.1</v>
      </c>
      <c r="HR40">
        <v>99.1</v>
      </c>
      <c r="HS40">
        <v>99.1</v>
      </c>
      <c r="HT40">
        <v>99.1</v>
      </c>
      <c r="HU40">
        <v>99.1</v>
      </c>
      <c r="HV40">
        <v>99.1</v>
      </c>
      <c r="HW40">
        <v>99.1</v>
      </c>
      <c r="HX40">
        <v>99.1</v>
      </c>
      <c r="HY40">
        <v>99.1</v>
      </c>
      <c r="HZ40">
        <v>99.1</v>
      </c>
      <c r="IA40">
        <v>99.1</v>
      </c>
      <c r="IB40">
        <v>99.1</v>
      </c>
      <c r="IC40">
        <v>99.1</v>
      </c>
      <c r="ID40">
        <v>99.1</v>
      </c>
      <c r="IE40">
        <v>99.1</v>
      </c>
      <c r="IF40">
        <v>99.1</v>
      </c>
      <c r="IG40">
        <v>99.1</v>
      </c>
      <c r="IH40">
        <v>99.1</v>
      </c>
      <c r="II40">
        <v>99.1</v>
      </c>
      <c r="IJ40">
        <v>99.1</v>
      </c>
      <c r="IK40">
        <v>99.1</v>
      </c>
      <c r="IL40">
        <v>99.1</v>
      </c>
      <c r="IM40">
        <v>99.1</v>
      </c>
      <c r="IN40">
        <v>99.1</v>
      </c>
      <c r="IO40">
        <v>99.1</v>
      </c>
      <c r="IP40">
        <v>99.1</v>
      </c>
      <c r="IQ40">
        <v>99.1</v>
      </c>
      <c r="IR40">
        <v>99.1</v>
      </c>
      <c r="IS40">
        <v>99.1</v>
      </c>
      <c r="IT40">
        <v>99.1</v>
      </c>
      <c r="IU40">
        <v>99.1</v>
      </c>
    </row>
    <row r="41" spans="3:255">
      <c r="C41" t="s">
        <v>765</v>
      </c>
      <c r="D41" t="s">
        <v>766</v>
      </c>
      <c r="E41" t="s">
        <v>723</v>
      </c>
    </row>
    <row r="42" spans="3:255">
      <c r="C42" t="s">
        <v>765</v>
      </c>
      <c r="D42" t="s">
        <v>767</v>
      </c>
      <c r="E42" t="s">
        <v>725</v>
      </c>
    </row>
    <row r="43" spans="3:255">
      <c r="C43" t="s">
        <v>765</v>
      </c>
      <c r="D43" t="s">
        <v>768</v>
      </c>
      <c r="E43" t="s">
        <v>727</v>
      </c>
    </row>
    <row r="45" spans="3:255">
      <c r="C45" t="s">
        <v>765</v>
      </c>
      <c r="D45" t="s">
        <v>769</v>
      </c>
      <c r="E45" t="s">
        <v>729</v>
      </c>
      <c r="F45">
        <v>703</v>
      </c>
      <c r="G45">
        <v>626.29999999999995</v>
      </c>
      <c r="H45">
        <v>614.29999999999995</v>
      </c>
      <c r="I45">
        <v>517.70000000000005</v>
      </c>
      <c r="J45">
        <v>424.3</v>
      </c>
      <c r="K45">
        <v>344.1</v>
      </c>
      <c r="L45">
        <v>304.10000000000002</v>
      </c>
      <c r="M45">
        <v>300.3</v>
      </c>
      <c r="N45">
        <v>312.60000000000002</v>
      </c>
      <c r="O45">
        <v>411.6</v>
      </c>
      <c r="P45">
        <v>497.5</v>
      </c>
      <c r="Q45">
        <v>667.6</v>
      </c>
      <c r="R45">
        <v>715.4</v>
      </c>
      <c r="S45">
        <v>648.5</v>
      </c>
      <c r="T45">
        <v>646</v>
      </c>
      <c r="U45">
        <v>527.70000000000005</v>
      </c>
      <c r="V45">
        <v>421.7</v>
      </c>
      <c r="W45">
        <v>345.2</v>
      </c>
      <c r="X45">
        <v>307.89999999999998</v>
      </c>
      <c r="Y45">
        <v>300.5</v>
      </c>
      <c r="Z45">
        <v>314.5</v>
      </c>
      <c r="AA45">
        <v>413.7</v>
      </c>
      <c r="AB45">
        <v>495.5</v>
      </c>
      <c r="AC45">
        <v>664.1</v>
      </c>
      <c r="AD45">
        <v>714.3</v>
      </c>
      <c r="AE45">
        <v>672.2</v>
      </c>
      <c r="AF45">
        <v>645.4</v>
      </c>
      <c r="AG45">
        <v>526.4</v>
      </c>
      <c r="AH45">
        <v>421.6</v>
      </c>
      <c r="AI45">
        <v>343.3</v>
      </c>
      <c r="AJ45">
        <v>303.89999999999998</v>
      </c>
      <c r="AK45">
        <v>299.10000000000002</v>
      </c>
      <c r="AL45">
        <v>314</v>
      </c>
      <c r="AM45">
        <v>409.7</v>
      </c>
      <c r="AN45">
        <v>493.2</v>
      </c>
      <c r="AO45">
        <v>661.1</v>
      </c>
      <c r="AP45">
        <v>718</v>
      </c>
      <c r="AQ45">
        <v>657.3</v>
      </c>
      <c r="AR45">
        <v>650.20000000000005</v>
      </c>
      <c r="AS45">
        <v>527.70000000000005</v>
      </c>
      <c r="AT45">
        <v>424.7</v>
      </c>
      <c r="AU45">
        <v>345.2</v>
      </c>
      <c r="AV45">
        <v>307.5</v>
      </c>
      <c r="AW45">
        <v>305.7</v>
      </c>
      <c r="AX45">
        <v>319.5</v>
      </c>
      <c r="AY45">
        <v>419.9</v>
      </c>
      <c r="AZ45">
        <v>498.7</v>
      </c>
      <c r="BA45">
        <v>671.8</v>
      </c>
      <c r="BB45">
        <v>717.5</v>
      </c>
      <c r="BC45">
        <v>656.5</v>
      </c>
      <c r="BD45">
        <v>649.5</v>
      </c>
      <c r="BE45">
        <v>527</v>
      </c>
      <c r="BF45">
        <v>424.2</v>
      </c>
      <c r="BG45">
        <v>345.1</v>
      </c>
      <c r="BH45">
        <v>307.5</v>
      </c>
      <c r="BI45">
        <v>305.5</v>
      </c>
      <c r="BJ45">
        <v>317.60000000000002</v>
      </c>
      <c r="BK45">
        <v>416.6</v>
      </c>
      <c r="BL45">
        <v>498.1</v>
      </c>
      <c r="BM45">
        <v>671</v>
      </c>
      <c r="BN45">
        <v>716.7</v>
      </c>
      <c r="BO45">
        <v>655.7</v>
      </c>
      <c r="BP45">
        <v>648.70000000000005</v>
      </c>
      <c r="BQ45">
        <v>526.4</v>
      </c>
      <c r="BR45">
        <v>423.7</v>
      </c>
      <c r="BS45">
        <v>344.7</v>
      </c>
      <c r="BT45">
        <v>307.10000000000002</v>
      </c>
      <c r="BU45">
        <v>305.10000000000002</v>
      </c>
      <c r="BV45">
        <v>317.2</v>
      </c>
      <c r="BW45">
        <v>416.1</v>
      </c>
      <c r="BX45">
        <v>497.5</v>
      </c>
      <c r="BY45">
        <v>670.2</v>
      </c>
      <c r="BZ45">
        <v>715.8</v>
      </c>
      <c r="CA45">
        <v>654.9</v>
      </c>
      <c r="CB45">
        <v>647.9</v>
      </c>
      <c r="CC45">
        <v>525.70000000000005</v>
      </c>
      <c r="CD45">
        <v>423.1</v>
      </c>
      <c r="CE45">
        <v>344.2</v>
      </c>
      <c r="CF45">
        <v>306.7</v>
      </c>
      <c r="CG45">
        <v>304.7</v>
      </c>
      <c r="CH45">
        <v>316.8</v>
      </c>
      <c r="CI45">
        <v>415.5</v>
      </c>
      <c r="CJ45">
        <v>496.8</v>
      </c>
      <c r="CK45">
        <v>669.4</v>
      </c>
      <c r="CL45">
        <v>720.7</v>
      </c>
      <c r="CM45">
        <v>659.4</v>
      </c>
      <c r="CN45">
        <v>652.4</v>
      </c>
      <c r="CO45">
        <v>529.4</v>
      </c>
      <c r="CP45">
        <v>426.2</v>
      </c>
      <c r="CQ45">
        <v>346.7</v>
      </c>
      <c r="CR45">
        <v>308.89999999999998</v>
      </c>
      <c r="CS45">
        <v>306.89999999999998</v>
      </c>
      <c r="CT45">
        <v>319</v>
      </c>
      <c r="CU45">
        <v>418.4</v>
      </c>
      <c r="CV45">
        <v>500.3</v>
      </c>
      <c r="CW45">
        <v>674</v>
      </c>
      <c r="CX45">
        <v>726.1</v>
      </c>
      <c r="CY45">
        <v>664.3</v>
      </c>
      <c r="CZ45">
        <v>657.3</v>
      </c>
      <c r="DA45">
        <v>533.5</v>
      </c>
      <c r="DB45">
        <v>429.5</v>
      </c>
      <c r="DC45">
        <v>349.3</v>
      </c>
      <c r="DD45">
        <v>311.3</v>
      </c>
      <c r="DE45">
        <v>309.2</v>
      </c>
      <c r="DF45">
        <v>321.39999999999998</v>
      </c>
      <c r="DG45">
        <v>421.6</v>
      </c>
      <c r="DH45">
        <v>504.1</v>
      </c>
      <c r="DI45">
        <v>679.1</v>
      </c>
      <c r="DJ45">
        <v>731.6</v>
      </c>
      <c r="DK45">
        <v>669.3</v>
      </c>
      <c r="DL45">
        <v>662.3</v>
      </c>
      <c r="DM45">
        <v>537.70000000000005</v>
      </c>
      <c r="DN45">
        <v>433</v>
      </c>
      <c r="DO45">
        <v>352.1</v>
      </c>
      <c r="DP45">
        <v>313.7</v>
      </c>
      <c r="DQ45">
        <v>311.5</v>
      </c>
      <c r="DR45">
        <v>323.8</v>
      </c>
      <c r="DS45">
        <v>424.9</v>
      </c>
      <c r="DT45">
        <v>508</v>
      </c>
      <c r="DU45">
        <v>684.2</v>
      </c>
      <c r="DV45">
        <v>736.6</v>
      </c>
      <c r="DW45">
        <v>673.9</v>
      </c>
      <c r="DX45">
        <v>666.9</v>
      </c>
      <c r="DY45">
        <v>541.5</v>
      </c>
      <c r="DZ45">
        <v>436.1</v>
      </c>
      <c r="EA45">
        <v>354.6</v>
      </c>
      <c r="EB45">
        <v>315.89999999999998</v>
      </c>
      <c r="EC45">
        <v>313.7</v>
      </c>
      <c r="ED45">
        <v>326.10000000000002</v>
      </c>
      <c r="EE45">
        <v>427.8</v>
      </c>
      <c r="EF45">
        <v>511.5</v>
      </c>
      <c r="EG45">
        <v>689</v>
      </c>
      <c r="EH45">
        <v>741.5</v>
      </c>
      <c r="EI45">
        <v>678.4</v>
      </c>
      <c r="EJ45">
        <v>671.4</v>
      </c>
      <c r="EK45">
        <v>545.20000000000005</v>
      </c>
      <c r="EL45">
        <v>439.2</v>
      </c>
      <c r="EM45">
        <v>357.1</v>
      </c>
      <c r="EN45">
        <v>318</v>
      </c>
      <c r="EO45">
        <v>315.8</v>
      </c>
      <c r="EP45">
        <v>328.3</v>
      </c>
      <c r="EQ45">
        <v>430.8</v>
      </c>
      <c r="ER45">
        <v>515</v>
      </c>
      <c r="ES45">
        <v>693.6</v>
      </c>
      <c r="ET45">
        <v>746.9</v>
      </c>
      <c r="EU45">
        <v>683.3</v>
      </c>
      <c r="EV45">
        <v>676.2</v>
      </c>
      <c r="EW45">
        <v>549.29999999999995</v>
      </c>
      <c r="EX45">
        <v>442.5</v>
      </c>
      <c r="EY45">
        <v>359.8</v>
      </c>
      <c r="EZ45">
        <v>320.39999999999998</v>
      </c>
      <c r="FA45">
        <v>318.10000000000002</v>
      </c>
      <c r="FB45">
        <v>330.7</v>
      </c>
      <c r="FC45">
        <v>433.9</v>
      </c>
      <c r="FD45">
        <v>518.79999999999995</v>
      </c>
      <c r="FE45">
        <v>698.6</v>
      </c>
      <c r="FF45">
        <v>752.1</v>
      </c>
      <c r="FG45">
        <v>688</v>
      </c>
      <c r="FH45">
        <v>681</v>
      </c>
      <c r="FI45">
        <v>553.20000000000005</v>
      </c>
      <c r="FJ45">
        <v>445.7</v>
      </c>
      <c r="FK45">
        <v>362.4</v>
      </c>
      <c r="FL45">
        <v>322.7</v>
      </c>
      <c r="FM45">
        <v>320.3</v>
      </c>
      <c r="FN45">
        <v>333</v>
      </c>
      <c r="FO45">
        <v>437</v>
      </c>
      <c r="FP45">
        <v>522.5</v>
      </c>
      <c r="FQ45">
        <v>703.5</v>
      </c>
      <c r="FR45">
        <v>757.4</v>
      </c>
      <c r="FS45">
        <v>693</v>
      </c>
      <c r="FT45">
        <v>685.9</v>
      </c>
      <c r="FU45">
        <v>557.29999999999995</v>
      </c>
      <c r="FV45">
        <v>449.1</v>
      </c>
      <c r="FW45">
        <v>365.1</v>
      </c>
      <c r="FX45">
        <v>325</v>
      </c>
      <c r="FY45">
        <v>322.60000000000002</v>
      </c>
      <c r="FZ45">
        <v>335.4</v>
      </c>
      <c r="GA45">
        <v>440.2</v>
      </c>
      <c r="GB45">
        <v>526.29999999999995</v>
      </c>
      <c r="GC45">
        <v>708.6</v>
      </c>
      <c r="GD45">
        <v>762.6</v>
      </c>
      <c r="GE45">
        <v>697.7</v>
      </c>
      <c r="GF45">
        <v>690.6</v>
      </c>
      <c r="GG45">
        <v>561.29999999999995</v>
      </c>
      <c r="GH45">
        <v>452.4</v>
      </c>
      <c r="GI45">
        <v>367.7</v>
      </c>
      <c r="GJ45">
        <v>327.3</v>
      </c>
      <c r="GK45">
        <v>324.89999999999998</v>
      </c>
      <c r="GL45">
        <v>337.8</v>
      </c>
      <c r="GM45">
        <v>443.2</v>
      </c>
      <c r="GN45">
        <v>530</v>
      </c>
      <c r="GO45">
        <v>713.5</v>
      </c>
      <c r="GP45">
        <v>766.6</v>
      </c>
      <c r="GQ45">
        <v>701.3</v>
      </c>
      <c r="GR45">
        <v>694.2</v>
      </c>
      <c r="GS45">
        <v>564.20000000000005</v>
      </c>
      <c r="GT45">
        <v>454.8</v>
      </c>
      <c r="GU45">
        <v>369.6</v>
      </c>
      <c r="GV45">
        <v>329</v>
      </c>
      <c r="GW45">
        <v>326.60000000000002</v>
      </c>
      <c r="GX45">
        <v>339.5</v>
      </c>
      <c r="GY45">
        <v>445.5</v>
      </c>
      <c r="GZ45">
        <v>532.70000000000005</v>
      </c>
      <c r="HA45">
        <v>717.2</v>
      </c>
      <c r="HB45">
        <v>771.5</v>
      </c>
      <c r="HC45">
        <v>705.8</v>
      </c>
      <c r="HD45">
        <v>698.7</v>
      </c>
      <c r="HE45">
        <v>568</v>
      </c>
      <c r="HF45">
        <v>457.9</v>
      </c>
      <c r="HG45">
        <v>372.1</v>
      </c>
      <c r="HH45">
        <v>331.2</v>
      </c>
      <c r="HI45">
        <v>328.7</v>
      </c>
      <c r="HJ45">
        <v>341.7</v>
      </c>
      <c r="HK45">
        <v>448.5</v>
      </c>
      <c r="HL45">
        <v>536.20000000000005</v>
      </c>
      <c r="HM45">
        <v>721.8</v>
      </c>
      <c r="HN45">
        <v>776.5</v>
      </c>
      <c r="HO45">
        <v>710.3</v>
      </c>
      <c r="HP45">
        <v>703.2</v>
      </c>
      <c r="HQ45">
        <v>571.79999999999995</v>
      </c>
      <c r="HR45">
        <v>461</v>
      </c>
      <c r="HS45">
        <v>374.6</v>
      </c>
      <c r="HT45">
        <v>333.4</v>
      </c>
      <c r="HU45">
        <v>330.8</v>
      </c>
      <c r="HV45">
        <v>344</v>
      </c>
      <c r="HW45">
        <v>451.4</v>
      </c>
      <c r="HX45">
        <v>539.70000000000005</v>
      </c>
      <c r="HY45">
        <v>726.5</v>
      </c>
      <c r="HZ45">
        <v>781.5</v>
      </c>
      <c r="IA45">
        <v>714.9</v>
      </c>
      <c r="IB45">
        <v>707.8</v>
      </c>
      <c r="IC45">
        <v>575.5</v>
      </c>
      <c r="ID45">
        <v>464.1</v>
      </c>
      <c r="IE45">
        <v>377.1</v>
      </c>
      <c r="IF45">
        <v>335.6</v>
      </c>
      <c r="IG45">
        <v>333</v>
      </c>
      <c r="IH45">
        <v>346.2</v>
      </c>
      <c r="II45">
        <v>454.3</v>
      </c>
      <c r="IJ45">
        <v>543.20000000000005</v>
      </c>
      <c r="IK45">
        <v>731.2</v>
      </c>
      <c r="IL45">
        <v>786.3</v>
      </c>
      <c r="IM45">
        <v>719.3</v>
      </c>
      <c r="IN45">
        <v>712.2</v>
      </c>
      <c r="IO45">
        <v>579.1</v>
      </c>
      <c r="IP45">
        <v>467</v>
      </c>
      <c r="IQ45">
        <v>379.4</v>
      </c>
      <c r="IR45">
        <v>337.6</v>
      </c>
      <c r="IS45">
        <v>335</v>
      </c>
      <c r="IT45">
        <v>348.3</v>
      </c>
      <c r="IU45">
        <v>457.2</v>
      </c>
    </row>
    <row r="46" spans="3:255">
      <c r="C46" t="s">
        <v>765</v>
      </c>
      <c r="D46" t="s">
        <v>770</v>
      </c>
      <c r="E46" t="s">
        <v>731</v>
      </c>
      <c r="F46">
        <v>52.8</v>
      </c>
      <c r="G46">
        <v>47.8</v>
      </c>
      <c r="H46">
        <v>44.5</v>
      </c>
      <c r="I46">
        <v>42.3</v>
      </c>
      <c r="J46">
        <v>38.299999999999997</v>
      </c>
      <c r="K46">
        <v>33.5</v>
      </c>
      <c r="L46">
        <v>31.6</v>
      </c>
      <c r="M46">
        <v>31.6</v>
      </c>
      <c r="N46">
        <v>28.9</v>
      </c>
      <c r="O46">
        <v>34.5</v>
      </c>
      <c r="P46">
        <v>39.700000000000003</v>
      </c>
      <c r="Q46">
        <v>50.5</v>
      </c>
      <c r="R46">
        <v>54.1</v>
      </c>
      <c r="S46">
        <v>47</v>
      </c>
      <c r="T46">
        <v>46.1</v>
      </c>
      <c r="U46">
        <v>39.5</v>
      </c>
      <c r="V46">
        <v>37.6</v>
      </c>
      <c r="W46">
        <v>32.9</v>
      </c>
      <c r="X46">
        <v>31</v>
      </c>
      <c r="Y46">
        <v>31</v>
      </c>
      <c r="Z46">
        <v>28.5</v>
      </c>
      <c r="AA46">
        <v>33.9</v>
      </c>
      <c r="AB46">
        <v>39</v>
      </c>
      <c r="AC46">
        <v>49.6</v>
      </c>
      <c r="AD46">
        <v>52.9</v>
      </c>
      <c r="AE46">
        <v>46</v>
      </c>
      <c r="AF46">
        <v>45.1</v>
      </c>
      <c r="AG46">
        <v>38.6</v>
      </c>
      <c r="AH46">
        <v>36.799999999999997</v>
      </c>
      <c r="AI46">
        <v>32.200000000000003</v>
      </c>
      <c r="AJ46">
        <v>30.4</v>
      </c>
      <c r="AK46">
        <v>30.4</v>
      </c>
      <c r="AL46">
        <v>27.8</v>
      </c>
      <c r="AM46">
        <v>33.1</v>
      </c>
      <c r="AN46">
        <v>38.200000000000003</v>
      </c>
      <c r="AO46">
        <v>48.5</v>
      </c>
      <c r="AP46">
        <v>52.8</v>
      </c>
      <c r="AQ46">
        <v>45.9</v>
      </c>
      <c r="AR46">
        <v>45</v>
      </c>
      <c r="AS46">
        <v>38.5</v>
      </c>
      <c r="AT46">
        <v>36.700000000000003</v>
      </c>
      <c r="AU46">
        <v>32.1</v>
      </c>
      <c r="AV46">
        <v>30.3</v>
      </c>
      <c r="AW46">
        <v>30.3</v>
      </c>
      <c r="AX46">
        <v>27.8</v>
      </c>
      <c r="AY46">
        <v>33</v>
      </c>
      <c r="AZ46">
        <v>38.1</v>
      </c>
      <c r="BA46">
        <v>48.4</v>
      </c>
      <c r="BB46">
        <v>51.5</v>
      </c>
      <c r="BC46">
        <v>44.8</v>
      </c>
      <c r="BD46">
        <v>43.9</v>
      </c>
      <c r="BE46">
        <v>37.6</v>
      </c>
      <c r="BF46">
        <v>35.799999999999997</v>
      </c>
      <c r="BG46">
        <v>31.3</v>
      </c>
      <c r="BH46">
        <v>29.6</v>
      </c>
      <c r="BI46">
        <v>29.6</v>
      </c>
      <c r="BJ46">
        <v>27.1</v>
      </c>
      <c r="BK46">
        <v>32.200000000000003</v>
      </c>
      <c r="BL46">
        <v>37.200000000000003</v>
      </c>
      <c r="BM46">
        <v>47.2</v>
      </c>
      <c r="BN46">
        <v>50.7</v>
      </c>
      <c r="BO46">
        <v>44.1</v>
      </c>
      <c r="BP46">
        <v>43.2</v>
      </c>
      <c r="BQ46">
        <v>37</v>
      </c>
      <c r="BR46">
        <v>35.299999999999997</v>
      </c>
      <c r="BS46">
        <v>30.8</v>
      </c>
      <c r="BT46">
        <v>29.1</v>
      </c>
      <c r="BU46">
        <v>29.1</v>
      </c>
      <c r="BV46">
        <v>26.7</v>
      </c>
      <c r="BW46">
        <v>31.7</v>
      </c>
      <c r="BX46">
        <v>36.6</v>
      </c>
      <c r="BY46">
        <v>46.5</v>
      </c>
      <c r="BZ46">
        <v>50.4</v>
      </c>
      <c r="CA46">
        <v>43.8</v>
      </c>
      <c r="CB46">
        <v>42.9</v>
      </c>
      <c r="CC46">
        <v>36.799999999999997</v>
      </c>
      <c r="CD46">
        <v>35</v>
      </c>
      <c r="CE46">
        <v>30.7</v>
      </c>
      <c r="CF46">
        <v>28.9</v>
      </c>
      <c r="CG46">
        <v>28.9</v>
      </c>
      <c r="CH46">
        <v>26.5</v>
      </c>
      <c r="CI46">
        <v>31.5</v>
      </c>
      <c r="CJ46">
        <v>36.299999999999997</v>
      </c>
      <c r="CK46">
        <v>46.2</v>
      </c>
      <c r="CL46">
        <v>50.3</v>
      </c>
      <c r="CM46">
        <v>43.7</v>
      </c>
      <c r="CN46">
        <v>42.8</v>
      </c>
      <c r="CO46">
        <v>36.700000000000003</v>
      </c>
      <c r="CP46">
        <v>35</v>
      </c>
      <c r="CQ46">
        <v>30.6</v>
      </c>
      <c r="CR46">
        <v>28.9</v>
      </c>
      <c r="CS46">
        <v>28.9</v>
      </c>
      <c r="CT46">
        <v>26.4</v>
      </c>
      <c r="CU46">
        <v>31.5</v>
      </c>
      <c r="CV46">
        <v>36.299999999999997</v>
      </c>
      <c r="CW46">
        <v>46.1</v>
      </c>
      <c r="CX46">
        <v>50.3</v>
      </c>
      <c r="CY46">
        <v>43.7</v>
      </c>
      <c r="CZ46">
        <v>42.9</v>
      </c>
      <c r="DA46">
        <v>36.700000000000003</v>
      </c>
      <c r="DB46">
        <v>35</v>
      </c>
      <c r="DC46">
        <v>30.6</v>
      </c>
      <c r="DD46">
        <v>28.9</v>
      </c>
      <c r="DE46">
        <v>28.9</v>
      </c>
      <c r="DF46">
        <v>26.5</v>
      </c>
      <c r="DG46">
        <v>31.5</v>
      </c>
      <c r="DH46">
        <v>36.299999999999997</v>
      </c>
      <c r="DI46">
        <v>46.2</v>
      </c>
      <c r="DJ46">
        <v>50.4</v>
      </c>
      <c r="DK46">
        <v>43.8</v>
      </c>
      <c r="DL46">
        <v>42.9</v>
      </c>
      <c r="DM46">
        <v>36.799999999999997</v>
      </c>
      <c r="DN46">
        <v>35</v>
      </c>
      <c r="DO46">
        <v>30.7</v>
      </c>
      <c r="DP46">
        <v>28.9</v>
      </c>
      <c r="DQ46">
        <v>28.9</v>
      </c>
      <c r="DR46">
        <v>26.5</v>
      </c>
      <c r="DS46">
        <v>31.5</v>
      </c>
      <c r="DT46">
        <v>36.4</v>
      </c>
      <c r="DU46">
        <v>46.2</v>
      </c>
      <c r="DV46">
        <v>50.2</v>
      </c>
      <c r="DW46">
        <v>43.7</v>
      </c>
      <c r="DX46">
        <v>42.8</v>
      </c>
      <c r="DY46">
        <v>36.700000000000003</v>
      </c>
      <c r="DZ46">
        <v>34.9</v>
      </c>
      <c r="EA46">
        <v>30.6</v>
      </c>
      <c r="EB46">
        <v>28.8</v>
      </c>
      <c r="EC46">
        <v>28.8</v>
      </c>
      <c r="ED46">
        <v>26.4</v>
      </c>
      <c r="EE46">
        <v>31.5</v>
      </c>
      <c r="EF46">
        <v>36.299999999999997</v>
      </c>
      <c r="EG46">
        <v>46.1</v>
      </c>
      <c r="EH46">
        <v>50.2</v>
      </c>
      <c r="EI46">
        <v>43.7</v>
      </c>
      <c r="EJ46">
        <v>42.8</v>
      </c>
      <c r="EK46">
        <v>36.700000000000003</v>
      </c>
      <c r="EL46">
        <v>34.9</v>
      </c>
      <c r="EM46">
        <v>30.6</v>
      </c>
      <c r="EN46">
        <v>28.8</v>
      </c>
      <c r="EO46">
        <v>28.8</v>
      </c>
      <c r="EP46">
        <v>26.4</v>
      </c>
      <c r="EQ46">
        <v>31.4</v>
      </c>
      <c r="ER46">
        <v>36.299999999999997</v>
      </c>
      <c r="ES46">
        <v>46.1</v>
      </c>
      <c r="ET46">
        <v>50.3</v>
      </c>
      <c r="EU46">
        <v>43.7</v>
      </c>
      <c r="EV46">
        <v>42.9</v>
      </c>
      <c r="EW46">
        <v>36.700000000000003</v>
      </c>
      <c r="EX46">
        <v>35</v>
      </c>
      <c r="EY46">
        <v>30.6</v>
      </c>
      <c r="EZ46">
        <v>28.9</v>
      </c>
      <c r="FA46">
        <v>28.9</v>
      </c>
      <c r="FB46">
        <v>26.5</v>
      </c>
      <c r="FC46">
        <v>31.5</v>
      </c>
      <c r="FD46">
        <v>36.299999999999997</v>
      </c>
      <c r="FE46">
        <v>46.1</v>
      </c>
      <c r="FF46">
        <v>50.4</v>
      </c>
      <c r="FG46">
        <v>43.8</v>
      </c>
      <c r="FH46">
        <v>42.9</v>
      </c>
      <c r="FI46">
        <v>36.799999999999997</v>
      </c>
      <c r="FJ46">
        <v>35</v>
      </c>
      <c r="FK46">
        <v>30.7</v>
      </c>
      <c r="FL46">
        <v>28.9</v>
      </c>
      <c r="FM46">
        <v>28.9</v>
      </c>
      <c r="FN46">
        <v>26.5</v>
      </c>
      <c r="FO46">
        <v>31.5</v>
      </c>
      <c r="FP46">
        <v>36.299999999999997</v>
      </c>
      <c r="FQ46">
        <v>46.2</v>
      </c>
      <c r="FR46">
        <v>50.4</v>
      </c>
      <c r="FS46">
        <v>43.9</v>
      </c>
      <c r="FT46">
        <v>43</v>
      </c>
      <c r="FU46">
        <v>36.799999999999997</v>
      </c>
      <c r="FV46">
        <v>35.1</v>
      </c>
      <c r="FW46">
        <v>30.7</v>
      </c>
      <c r="FX46">
        <v>28.9</v>
      </c>
      <c r="FY46">
        <v>28.9</v>
      </c>
      <c r="FZ46">
        <v>26.5</v>
      </c>
      <c r="GA46">
        <v>31.6</v>
      </c>
      <c r="GB46">
        <v>36.4</v>
      </c>
      <c r="GC46">
        <v>46.3</v>
      </c>
      <c r="GD46">
        <v>50.5</v>
      </c>
      <c r="GE46">
        <v>43.9</v>
      </c>
      <c r="GF46">
        <v>43</v>
      </c>
      <c r="GG46">
        <v>36.9</v>
      </c>
      <c r="GH46">
        <v>35.1</v>
      </c>
      <c r="GI46">
        <v>30.7</v>
      </c>
      <c r="GJ46">
        <v>29</v>
      </c>
      <c r="GK46">
        <v>29</v>
      </c>
      <c r="GL46">
        <v>26.6</v>
      </c>
      <c r="GM46">
        <v>31.6</v>
      </c>
      <c r="GN46">
        <v>36.4</v>
      </c>
      <c r="GO46">
        <v>46.3</v>
      </c>
      <c r="GP46">
        <v>50.4</v>
      </c>
      <c r="GQ46">
        <v>43.8</v>
      </c>
      <c r="GR46">
        <v>42.9</v>
      </c>
      <c r="GS46">
        <v>36.799999999999997</v>
      </c>
      <c r="GT46">
        <v>35</v>
      </c>
      <c r="GU46">
        <v>30.7</v>
      </c>
      <c r="GV46">
        <v>28.9</v>
      </c>
      <c r="GW46">
        <v>28.9</v>
      </c>
      <c r="GX46">
        <v>26.5</v>
      </c>
      <c r="GY46">
        <v>31.5</v>
      </c>
      <c r="GZ46">
        <v>36.4</v>
      </c>
      <c r="HA46">
        <v>46.2</v>
      </c>
      <c r="HB46">
        <v>50.4</v>
      </c>
      <c r="HC46">
        <v>43.8</v>
      </c>
      <c r="HD46">
        <v>43</v>
      </c>
      <c r="HE46">
        <v>36.799999999999997</v>
      </c>
      <c r="HF46">
        <v>35.1</v>
      </c>
      <c r="HG46">
        <v>30.7</v>
      </c>
      <c r="HH46">
        <v>28.9</v>
      </c>
      <c r="HI46">
        <v>28.9</v>
      </c>
      <c r="HJ46">
        <v>26.5</v>
      </c>
      <c r="HK46">
        <v>31.6</v>
      </c>
      <c r="HL46">
        <v>36.4</v>
      </c>
      <c r="HM46">
        <v>46.2</v>
      </c>
      <c r="HN46">
        <v>50.5</v>
      </c>
      <c r="HO46">
        <v>43.9</v>
      </c>
      <c r="HP46">
        <v>43</v>
      </c>
      <c r="HQ46">
        <v>36.9</v>
      </c>
      <c r="HR46">
        <v>35.1</v>
      </c>
      <c r="HS46">
        <v>30.7</v>
      </c>
      <c r="HT46">
        <v>29</v>
      </c>
      <c r="HU46">
        <v>29</v>
      </c>
      <c r="HV46">
        <v>26.5</v>
      </c>
      <c r="HW46">
        <v>31.6</v>
      </c>
      <c r="HX46">
        <v>36.4</v>
      </c>
      <c r="HY46">
        <v>46.3</v>
      </c>
      <c r="HZ46">
        <v>50.3</v>
      </c>
      <c r="IA46">
        <v>43.7</v>
      </c>
      <c r="IB46">
        <v>42.9</v>
      </c>
      <c r="IC46">
        <v>36.700000000000003</v>
      </c>
      <c r="ID46">
        <v>35</v>
      </c>
      <c r="IE46">
        <v>30.6</v>
      </c>
      <c r="IF46">
        <v>28.9</v>
      </c>
      <c r="IG46">
        <v>28.9</v>
      </c>
      <c r="IH46">
        <v>26.5</v>
      </c>
      <c r="II46">
        <v>31.5</v>
      </c>
      <c r="IJ46">
        <v>36.299999999999997</v>
      </c>
      <c r="IK46">
        <v>46.1</v>
      </c>
      <c r="IL46">
        <v>50.3</v>
      </c>
      <c r="IM46">
        <v>43.7</v>
      </c>
      <c r="IN46">
        <v>42.8</v>
      </c>
      <c r="IO46">
        <v>36.700000000000003</v>
      </c>
      <c r="IP46">
        <v>35</v>
      </c>
      <c r="IQ46">
        <v>30.6</v>
      </c>
      <c r="IR46">
        <v>28.9</v>
      </c>
      <c r="IS46">
        <v>28.9</v>
      </c>
      <c r="IT46">
        <v>26.4</v>
      </c>
      <c r="IU46">
        <v>31.5</v>
      </c>
    </row>
    <row r="47" spans="3:255">
      <c r="E47" t="s">
        <v>732</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ET47">
        <v>0</v>
      </c>
      <c r="EU47">
        <v>0</v>
      </c>
      <c r="EV47">
        <v>0</v>
      </c>
      <c r="EW47">
        <v>0</v>
      </c>
      <c r="EX47">
        <v>0</v>
      </c>
      <c r="EY47">
        <v>0</v>
      </c>
      <c r="EZ47">
        <v>0</v>
      </c>
      <c r="FA47">
        <v>0</v>
      </c>
      <c r="FB47">
        <v>0</v>
      </c>
      <c r="FC47">
        <v>0</v>
      </c>
      <c r="FD47">
        <v>0</v>
      </c>
      <c r="FE47">
        <v>0</v>
      </c>
      <c r="FF47">
        <v>0</v>
      </c>
      <c r="FG47">
        <v>0</v>
      </c>
      <c r="FH47">
        <v>0</v>
      </c>
      <c r="FI47">
        <v>0</v>
      </c>
      <c r="FJ47">
        <v>0</v>
      </c>
      <c r="FK47">
        <v>0</v>
      </c>
      <c r="FL47">
        <v>0</v>
      </c>
      <c r="FM47">
        <v>0</v>
      </c>
      <c r="FN47">
        <v>0</v>
      </c>
      <c r="FO47">
        <v>0</v>
      </c>
      <c r="FP47">
        <v>0</v>
      </c>
      <c r="FQ47">
        <v>0</v>
      </c>
      <c r="HZ47">
        <v>0</v>
      </c>
      <c r="IA47">
        <v>0</v>
      </c>
      <c r="IB47">
        <v>0</v>
      </c>
      <c r="IC47">
        <v>0</v>
      </c>
      <c r="ID47">
        <v>0</v>
      </c>
      <c r="IE47">
        <v>0</v>
      </c>
      <c r="IF47">
        <v>0</v>
      </c>
      <c r="IG47">
        <v>0</v>
      </c>
      <c r="IH47">
        <v>0</v>
      </c>
      <c r="II47">
        <v>0</v>
      </c>
      <c r="IJ47">
        <v>0</v>
      </c>
      <c r="IK47">
        <v>0</v>
      </c>
      <c r="IL47">
        <v>0</v>
      </c>
      <c r="IM47">
        <v>0</v>
      </c>
      <c r="IN47">
        <v>0</v>
      </c>
      <c r="IO47">
        <v>0</v>
      </c>
      <c r="IP47">
        <v>0</v>
      </c>
      <c r="IQ47">
        <v>0</v>
      </c>
      <c r="IR47">
        <v>0</v>
      </c>
      <c r="IS47">
        <v>0</v>
      </c>
      <c r="IT47">
        <v>0</v>
      </c>
      <c r="IU47">
        <v>0</v>
      </c>
    </row>
    <row r="48" spans="3:255">
      <c r="C48" t="s">
        <v>765</v>
      </c>
      <c r="D48" t="s">
        <v>771</v>
      </c>
      <c r="E48" t="s">
        <v>734</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0</v>
      </c>
      <c r="GD48">
        <v>0</v>
      </c>
      <c r="GE48">
        <v>0</v>
      </c>
      <c r="GF48">
        <v>0</v>
      </c>
      <c r="GG48">
        <v>0</v>
      </c>
      <c r="GH48">
        <v>0</v>
      </c>
      <c r="GI48">
        <v>0</v>
      </c>
      <c r="GJ48">
        <v>0</v>
      </c>
      <c r="GK48">
        <v>0</v>
      </c>
      <c r="GL48">
        <v>0</v>
      </c>
      <c r="GM48">
        <v>0</v>
      </c>
      <c r="GN48">
        <v>0</v>
      </c>
      <c r="GO48">
        <v>0</v>
      </c>
      <c r="GP48">
        <v>0</v>
      </c>
      <c r="GQ48">
        <v>0</v>
      </c>
      <c r="GR48">
        <v>0</v>
      </c>
      <c r="GS48">
        <v>0</v>
      </c>
      <c r="GT48">
        <v>0</v>
      </c>
      <c r="GU48">
        <v>0</v>
      </c>
      <c r="GV48">
        <v>0</v>
      </c>
      <c r="GW48">
        <v>0</v>
      </c>
      <c r="GX48">
        <v>0</v>
      </c>
      <c r="GY48">
        <v>0</v>
      </c>
      <c r="GZ48">
        <v>0</v>
      </c>
      <c r="HA48">
        <v>0</v>
      </c>
      <c r="HB48">
        <v>0</v>
      </c>
      <c r="HC48">
        <v>0</v>
      </c>
      <c r="HD48">
        <v>0</v>
      </c>
      <c r="HE48">
        <v>0</v>
      </c>
      <c r="HF48">
        <v>0</v>
      </c>
      <c r="HG48">
        <v>0</v>
      </c>
      <c r="HH48">
        <v>0</v>
      </c>
      <c r="HI48">
        <v>0</v>
      </c>
      <c r="HJ48">
        <v>0</v>
      </c>
      <c r="HK48">
        <v>0</v>
      </c>
      <c r="HL48">
        <v>0</v>
      </c>
      <c r="HM48">
        <v>0</v>
      </c>
      <c r="HN48">
        <v>0</v>
      </c>
      <c r="HO48">
        <v>0</v>
      </c>
      <c r="HP48">
        <v>0</v>
      </c>
      <c r="HQ48">
        <v>0</v>
      </c>
      <c r="HR48">
        <v>0</v>
      </c>
      <c r="HS48">
        <v>0</v>
      </c>
      <c r="HT48">
        <v>0</v>
      </c>
      <c r="HU48">
        <v>0</v>
      </c>
      <c r="HV48">
        <v>0</v>
      </c>
      <c r="HW48">
        <v>0</v>
      </c>
      <c r="HX48">
        <v>0</v>
      </c>
      <c r="HY48">
        <v>0</v>
      </c>
      <c r="HZ48">
        <v>0</v>
      </c>
      <c r="IA48">
        <v>0</v>
      </c>
      <c r="IB48">
        <v>0</v>
      </c>
      <c r="IC48">
        <v>0</v>
      </c>
      <c r="ID48">
        <v>0</v>
      </c>
      <c r="IE48">
        <v>0</v>
      </c>
      <c r="IF48">
        <v>0</v>
      </c>
      <c r="IG48">
        <v>0</v>
      </c>
      <c r="IH48">
        <v>0</v>
      </c>
      <c r="II48">
        <v>0</v>
      </c>
      <c r="IJ48">
        <v>0</v>
      </c>
      <c r="IK48">
        <v>0</v>
      </c>
      <c r="IL48">
        <v>0</v>
      </c>
      <c r="IM48">
        <v>0</v>
      </c>
      <c r="IN48">
        <v>0</v>
      </c>
      <c r="IO48">
        <v>0</v>
      </c>
      <c r="IP48">
        <v>0</v>
      </c>
      <c r="IQ48">
        <v>0</v>
      </c>
      <c r="IR48">
        <v>0</v>
      </c>
      <c r="IS48">
        <v>0</v>
      </c>
      <c r="IT48">
        <v>0</v>
      </c>
      <c r="IU48">
        <v>0</v>
      </c>
    </row>
    <row r="49" spans="3:255">
      <c r="C49" t="s">
        <v>765</v>
      </c>
      <c r="D49" t="s">
        <v>772</v>
      </c>
      <c r="E49" t="s">
        <v>736</v>
      </c>
      <c r="F49">
        <v>3.5</v>
      </c>
      <c r="G49">
        <v>1.3</v>
      </c>
      <c r="H49">
        <v>2.9</v>
      </c>
      <c r="I49">
        <v>1.8</v>
      </c>
      <c r="J49">
        <v>1.5</v>
      </c>
      <c r="K49">
        <v>1.4</v>
      </c>
      <c r="L49">
        <v>1.5</v>
      </c>
      <c r="M49">
        <v>1.5</v>
      </c>
      <c r="N49">
        <v>1.4</v>
      </c>
      <c r="O49">
        <v>1.5</v>
      </c>
      <c r="P49">
        <v>1.4</v>
      </c>
      <c r="Q49">
        <v>1.5</v>
      </c>
      <c r="R49">
        <v>1.5</v>
      </c>
      <c r="S49">
        <v>1.3</v>
      </c>
      <c r="T49">
        <v>1.5</v>
      </c>
      <c r="U49">
        <v>1.4</v>
      </c>
      <c r="V49">
        <v>1.5</v>
      </c>
      <c r="W49">
        <v>1.2</v>
      </c>
      <c r="X49">
        <v>1</v>
      </c>
      <c r="Y49">
        <v>0.9</v>
      </c>
      <c r="Z49">
        <v>0.7</v>
      </c>
      <c r="AA49">
        <v>0.6</v>
      </c>
      <c r="AB49">
        <v>0.4</v>
      </c>
      <c r="AC49">
        <v>0.3</v>
      </c>
      <c r="AD49">
        <v>0.1</v>
      </c>
      <c r="AE49">
        <v>0.1</v>
      </c>
      <c r="AF49">
        <v>0.1</v>
      </c>
      <c r="AG49">
        <v>0.1</v>
      </c>
      <c r="AH49">
        <v>0</v>
      </c>
      <c r="AI49">
        <v>0</v>
      </c>
      <c r="AJ49">
        <v>0</v>
      </c>
      <c r="AK49">
        <v>0</v>
      </c>
      <c r="AL49">
        <v>0</v>
      </c>
      <c r="AM49">
        <v>0</v>
      </c>
      <c r="AN49">
        <v>0</v>
      </c>
      <c r="AO49">
        <v>0.1</v>
      </c>
      <c r="AP49">
        <v>0.1</v>
      </c>
      <c r="AQ49">
        <v>0.1</v>
      </c>
      <c r="AR49">
        <v>0.1</v>
      </c>
      <c r="AS49">
        <v>0.1</v>
      </c>
      <c r="AT49">
        <v>0</v>
      </c>
      <c r="AU49">
        <v>0</v>
      </c>
      <c r="AV49">
        <v>0</v>
      </c>
      <c r="AW49">
        <v>0</v>
      </c>
      <c r="AX49">
        <v>0</v>
      </c>
      <c r="AY49">
        <v>0</v>
      </c>
      <c r="AZ49">
        <v>0</v>
      </c>
      <c r="BA49">
        <v>0.1</v>
      </c>
      <c r="BB49">
        <v>0.1</v>
      </c>
      <c r="BC49">
        <v>0.1</v>
      </c>
      <c r="BD49">
        <v>0.1</v>
      </c>
      <c r="BE49">
        <v>0.1</v>
      </c>
      <c r="BF49">
        <v>0</v>
      </c>
      <c r="BG49">
        <v>0</v>
      </c>
      <c r="BH49">
        <v>0</v>
      </c>
      <c r="BI49">
        <v>0</v>
      </c>
      <c r="BJ49">
        <v>0</v>
      </c>
      <c r="BK49">
        <v>0</v>
      </c>
      <c r="BL49">
        <v>0</v>
      </c>
      <c r="BM49">
        <v>0.1</v>
      </c>
      <c r="BN49">
        <v>0.1</v>
      </c>
      <c r="BO49">
        <v>0.1</v>
      </c>
      <c r="BP49">
        <v>0.1</v>
      </c>
      <c r="BQ49">
        <v>0.1</v>
      </c>
      <c r="BR49">
        <v>0</v>
      </c>
      <c r="BS49">
        <v>0</v>
      </c>
      <c r="BT49">
        <v>0</v>
      </c>
      <c r="BU49">
        <v>0</v>
      </c>
      <c r="BV49">
        <v>0</v>
      </c>
      <c r="BW49">
        <v>0</v>
      </c>
      <c r="BX49">
        <v>0</v>
      </c>
      <c r="BY49">
        <v>0.1</v>
      </c>
      <c r="BZ49">
        <v>0.1</v>
      </c>
      <c r="CA49">
        <v>0.1</v>
      </c>
      <c r="CB49">
        <v>0.1</v>
      </c>
      <c r="CC49">
        <v>0.1</v>
      </c>
      <c r="CD49">
        <v>0</v>
      </c>
      <c r="CE49">
        <v>0</v>
      </c>
      <c r="CF49">
        <v>0</v>
      </c>
      <c r="CG49">
        <v>0</v>
      </c>
      <c r="CH49">
        <v>0</v>
      </c>
      <c r="CI49">
        <v>0</v>
      </c>
      <c r="CJ49">
        <v>0</v>
      </c>
      <c r="CK49">
        <v>0.1</v>
      </c>
      <c r="CL49">
        <v>0.1</v>
      </c>
      <c r="CM49">
        <v>0.1</v>
      </c>
      <c r="CN49">
        <v>0.1</v>
      </c>
      <c r="CO49">
        <v>0.1</v>
      </c>
      <c r="CP49">
        <v>0</v>
      </c>
      <c r="CQ49">
        <v>0</v>
      </c>
      <c r="CR49">
        <v>0</v>
      </c>
      <c r="CS49">
        <v>0</v>
      </c>
      <c r="CT49">
        <v>0</v>
      </c>
      <c r="CU49">
        <v>0</v>
      </c>
      <c r="CV49">
        <v>0</v>
      </c>
      <c r="CW49">
        <v>0.1</v>
      </c>
      <c r="CX49">
        <v>0.1</v>
      </c>
      <c r="CY49">
        <v>0.1</v>
      </c>
      <c r="CZ49">
        <v>0.1</v>
      </c>
      <c r="DA49">
        <v>0.1</v>
      </c>
      <c r="DB49">
        <v>0</v>
      </c>
      <c r="DC49">
        <v>0</v>
      </c>
      <c r="DD49">
        <v>0</v>
      </c>
      <c r="DE49">
        <v>0</v>
      </c>
      <c r="DF49">
        <v>0</v>
      </c>
      <c r="DG49">
        <v>0</v>
      </c>
      <c r="DH49">
        <v>0</v>
      </c>
      <c r="DI49">
        <v>0.1</v>
      </c>
      <c r="DJ49">
        <v>0.1</v>
      </c>
      <c r="DK49">
        <v>0.1</v>
      </c>
      <c r="DL49">
        <v>0.1</v>
      </c>
      <c r="DM49">
        <v>0.1</v>
      </c>
      <c r="DN49">
        <v>0</v>
      </c>
      <c r="DO49">
        <v>0</v>
      </c>
      <c r="DP49">
        <v>0</v>
      </c>
      <c r="DQ49">
        <v>0</v>
      </c>
      <c r="DR49">
        <v>0</v>
      </c>
      <c r="DS49">
        <v>0</v>
      </c>
      <c r="DT49">
        <v>0</v>
      </c>
      <c r="DU49">
        <v>0.1</v>
      </c>
      <c r="DV49">
        <v>0.1</v>
      </c>
      <c r="DW49">
        <v>0.1</v>
      </c>
      <c r="DX49">
        <v>0.1</v>
      </c>
      <c r="DY49">
        <v>0.1</v>
      </c>
      <c r="DZ49">
        <v>0</v>
      </c>
      <c r="EA49">
        <v>0</v>
      </c>
      <c r="EB49">
        <v>0</v>
      </c>
      <c r="EC49">
        <v>0</v>
      </c>
      <c r="ED49">
        <v>0</v>
      </c>
      <c r="EE49">
        <v>0</v>
      </c>
      <c r="EF49">
        <v>0</v>
      </c>
      <c r="EG49">
        <v>0.1</v>
      </c>
      <c r="EH49">
        <v>0.1</v>
      </c>
      <c r="EI49">
        <v>0.1</v>
      </c>
      <c r="EJ49">
        <v>0.1</v>
      </c>
      <c r="EK49">
        <v>0.1</v>
      </c>
      <c r="EL49">
        <v>0</v>
      </c>
      <c r="EM49">
        <v>0</v>
      </c>
      <c r="EN49">
        <v>0</v>
      </c>
      <c r="EO49">
        <v>0</v>
      </c>
      <c r="EP49">
        <v>0</v>
      </c>
      <c r="EQ49">
        <v>0</v>
      </c>
      <c r="ER49">
        <v>0</v>
      </c>
      <c r="ES49">
        <v>0.1</v>
      </c>
      <c r="ET49">
        <v>0.1</v>
      </c>
      <c r="EU49">
        <v>0.1</v>
      </c>
      <c r="EV49">
        <v>0.1</v>
      </c>
      <c r="EW49">
        <v>0.1</v>
      </c>
      <c r="EX49">
        <v>0</v>
      </c>
      <c r="EY49">
        <v>0</v>
      </c>
      <c r="EZ49">
        <v>0</v>
      </c>
      <c r="FA49">
        <v>0</v>
      </c>
      <c r="FB49">
        <v>0</v>
      </c>
      <c r="FC49">
        <v>0</v>
      </c>
      <c r="FD49">
        <v>0</v>
      </c>
      <c r="FE49">
        <v>0.1</v>
      </c>
      <c r="FF49">
        <v>0.1</v>
      </c>
      <c r="FG49">
        <v>0.1</v>
      </c>
      <c r="FH49">
        <v>0.1</v>
      </c>
      <c r="FI49">
        <v>0.1</v>
      </c>
      <c r="FJ49">
        <v>0</v>
      </c>
      <c r="FK49">
        <v>0</v>
      </c>
      <c r="FL49">
        <v>0</v>
      </c>
      <c r="FM49">
        <v>0</v>
      </c>
      <c r="FN49">
        <v>0</v>
      </c>
      <c r="FO49">
        <v>0</v>
      </c>
      <c r="FP49">
        <v>0</v>
      </c>
      <c r="FQ49">
        <v>0.1</v>
      </c>
      <c r="FR49">
        <v>0.1</v>
      </c>
      <c r="FS49">
        <v>0.1</v>
      </c>
      <c r="FT49">
        <v>0.1</v>
      </c>
      <c r="FU49">
        <v>0.1</v>
      </c>
      <c r="FV49">
        <v>0</v>
      </c>
      <c r="FW49">
        <v>0</v>
      </c>
      <c r="FX49">
        <v>0</v>
      </c>
      <c r="FY49">
        <v>0</v>
      </c>
      <c r="FZ49">
        <v>0</v>
      </c>
      <c r="GA49">
        <v>0</v>
      </c>
      <c r="GB49">
        <v>0</v>
      </c>
      <c r="GC49">
        <v>0.1</v>
      </c>
      <c r="GD49">
        <v>0.1</v>
      </c>
      <c r="GE49">
        <v>0.1</v>
      </c>
      <c r="GF49">
        <v>0.1</v>
      </c>
      <c r="GG49">
        <v>0.1</v>
      </c>
      <c r="GH49">
        <v>0</v>
      </c>
      <c r="GI49">
        <v>0</v>
      </c>
      <c r="GJ49">
        <v>0</v>
      </c>
      <c r="GK49">
        <v>0</v>
      </c>
      <c r="GL49">
        <v>0</v>
      </c>
      <c r="GM49">
        <v>0</v>
      </c>
      <c r="GN49">
        <v>0</v>
      </c>
      <c r="GO49">
        <v>0.1</v>
      </c>
      <c r="GP49">
        <v>0.1</v>
      </c>
      <c r="GQ49">
        <v>0.1</v>
      </c>
      <c r="GR49">
        <v>0.1</v>
      </c>
      <c r="GS49">
        <v>0.1</v>
      </c>
      <c r="GT49">
        <v>0</v>
      </c>
      <c r="GU49">
        <v>0</v>
      </c>
      <c r="GV49">
        <v>0</v>
      </c>
      <c r="GW49">
        <v>0</v>
      </c>
      <c r="GX49">
        <v>0</v>
      </c>
      <c r="GY49">
        <v>0</v>
      </c>
      <c r="GZ49">
        <v>0</v>
      </c>
      <c r="HA49">
        <v>0.1</v>
      </c>
      <c r="HB49">
        <v>0.1</v>
      </c>
      <c r="HC49">
        <v>0.1</v>
      </c>
      <c r="HD49">
        <v>0.1</v>
      </c>
      <c r="HE49">
        <v>0.1</v>
      </c>
      <c r="HF49">
        <v>0</v>
      </c>
      <c r="HG49">
        <v>0</v>
      </c>
      <c r="HH49">
        <v>0</v>
      </c>
      <c r="HI49">
        <v>0</v>
      </c>
      <c r="HJ49">
        <v>0</v>
      </c>
      <c r="HK49">
        <v>0</v>
      </c>
      <c r="HL49">
        <v>0</v>
      </c>
      <c r="HM49">
        <v>0.1</v>
      </c>
      <c r="HN49">
        <v>0.1</v>
      </c>
      <c r="HO49">
        <v>0.1</v>
      </c>
      <c r="HP49">
        <v>0.1</v>
      </c>
      <c r="HQ49">
        <v>0.1</v>
      </c>
      <c r="HR49">
        <v>0</v>
      </c>
      <c r="HS49">
        <v>0</v>
      </c>
      <c r="HT49">
        <v>0</v>
      </c>
      <c r="HU49">
        <v>0</v>
      </c>
      <c r="HV49">
        <v>0</v>
      </c>
      <c r="HW49">
        <v>0</v>
      </c>
      <c r="HX49">
        <v>0</v>
      </c>
      <c r="HY49">
        <v>0.1</v>
      </c>
      <c r="HZ49">
        <v>0.1</v>
      </c>
      <c r="IA49">
        <v>0.1</v>
      </c>
      <c r="IB49">
        <v>0.1</v>
      </c>
      <c r="IC49">
        <v>0.1</v>
      </c>
      <c r="ID49">
        <v>0</v>
      </c>
      <c r="IE49">
        <v>0</v>
      </c>
      <c r="IF49">
        <v>0</v>
      </c>
      <c r="IG49">
        <v>0</v>
      </c>
      <c r="IH49">
        <v>0</v>
      </c>
      <c r="II49">
        <v>0</v>
      </c>
      <c r="IJ49">
        <v>0</v>
      </c>
      <c r="IK49">
        <v>0.1</v>
      </c>
      <c r="IL49">
        <v>0.1</v>
      </c>
      <c r="IM49">
        <v>0.1</v>
      </c>
      <c r="IN49">
        <v>0.1</v>
      </c>
      <c r="IO49">
        <v>0.1</v>
      </c>
      <c r="IP49">
        <v>0</v>
      </c>
      <c r="IQ49">
        <v>0</v>
      </c>
      <c r="IR49">
        <v>0</v>
      </c>
      <c r="IS49">
        <v>0</v>
      </c>
      <c r="IT49">
        <v>0</v>
      </c>
      <c r="IU49">
        <v>0</v>
      </c>
    </row>
    <row r="50" spans="3:255">
      <c r="C50" t="s">
        <v>765</v>
      </c>
      <c r="D50" t="s">
        <v>773</v>
      </c>
      <c r="E50" t="s">
        <v>738</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v>0</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v>0</v>
      </c>
      <c r="FW50">
        <v>0</v>
      </c>
      <c r="FX50">
        <v>0</v>
      </c>
      <c r="FY50">
        <v>0</v>
      </c>
      <c r="FZ50">
        <v>0</v>
      </c>
      <c r="GA50">
        <v>0</v>
      </c>
      <c r="GB50">
        <v>0</v>
      </c>
      <c r="GC50">
        <v>0</v>
      </c>
      <c r="GD50">
        <v>0</v>
      </c>
      <c r="GE50">
        <v>0</v>
      </c>
      <c r="GF50">
        <v>0</v>
      </c>
      <c r="GG50">
        <v>0</v>
      </c>
      <c r="GH50">
        <v>0</v>
      </c>
      <c r="GI50">
        <v>0</v>
      </c>
      <c r="GJ50">
        <v>0</v>
      </c>
      <c r="GK50">
        <v>0</v>
      </c>
      <c r="GL50">
        <v>0</v>
      </c>
      <c r="GM50">
        <v>0</v>
      </c>
      <c r="GN50">
        <v>0</v>
      </c>
      <c r="GO50">
        <v>0</v>
      </c>
      <c r="GP50">
        <v>0</v>
      </c>
      <c r="GQ50">
        <v>0</v>
      </c>
      <c r="GR50">
        <v>0</v>
      </c>
      <c r="GS50">
        <v>0</v>
      </c>
      <c r="GT50">
        <v>0</v>
      </c>
      <c r="GU50">
        <v>0</v>
      </c>
      <c r="GV50">
        <v>0</v>
      </c>
      <c r="GW50">
        <v>0</v>
      </c>
      <c r="GX50">
        <v>0</v>
      </c>
      <c r="GY50">
        <v>0</v>
      </c>
      <c r="GZ50">
        <v>0</v>
      </c>
      <c r="HA50">
        <v>0</v>
      </c>
      <c r="HB50">
        <v>0</v>
      </c>
      <c r="HC50">
        <v>0</v>
      </c>
      <c r="HD50">
        <v>0</v>
      </c>
      <c r="HE50">
        <v>0</v>
      </c>
      <c r="HF50">
        <v>0</v>
      </c>
      <c r="HG50">
        <v>0</v>
      </c>
      <c r="HH50">
        <v>0</v>
      </c>
      <c r="HI50">
        <v>0</v>
      </c>
      <c r="HJ50">
        <v>0</v>
      </c>
      <c r="HK50">
        <v>0</v>
      </c>
      <c r="HL50">
        <v>0</v>
      </c>
      <c r="HM50">
        <v>0</v>
      </c>
      <c r="HN50">
        <v>0</v>
      </c>
      <c r="HO50">
        <v>0</v>
      </c>
      <c r="HP50">
        <v>0</v>
      </c>
      <c r="HQ50">
        <v>0</v>
      </c>
      <c r="HR50">
        <v>0</v>
      </c>
      <c r="HS50">
        <v>0</v>
      </c>
      <c r="HT50">
        <v>0</v>
      </c>
      <c r="HU50">
        <v>0</v>
      </c>
      <c r="HV50">
        <v>0</v>
      </c>
      <c r="HW50">
        <v>0</v>
      </c>
      <c r="HX50">
        <v>0</v>
      </c>
      <c r="HY50">
        <v>0</v>
      </c>
      <c r="HZ50">
        <v>0</v>
      </c>
      <c r="IA50">
        <v>0</v>
      </c>
      <c r="IB50">
        <v>0</v>
      </c>
      <c r="IC50">
        <v>0</v>
      </c>
      <c r="ID50">
        <v>0</v>
      </c>
      <c r="IE50">
        <v>0</v>
      </c>
      <c r="IF50">
        <v>0</v>
      </c>
      <c r="IG50">
        <v>0</v>
      </c>
      <c r="IH50">
        <v>0</v>
      </c>
      <c r="II50">
        <v>0</v>
      </c>
      <c r="IJ50">
        <v>0</v>
      </c>
      <c r="IK50">
        <v>0</v>
      </c>
      <c r="IL50">
        <v>0</v>
      </c>
      <c r="IM50">
        <v>0</v>
      </c>
      <c r="IN50">
        <v>0</v>
      </c>
      <c r="IO50">
        <v>0</v>
      </c>
      <c r="IP50">
        <v>0</v>
      </c>
      <c r="IQ50">
        <v>0</v>
      </c>
      <c r="IR50">
        <v>0</v>
      </c>
      <c r="IS50">
        <v>0</v>
      </c>
      <c r="IT50">
        <v>0</v>
      </c>
      <c r="IU50">
        <v>0</v>
      </c>
    </row>
    <row r="51" spans="3:255">
      <c r="C51" t="s">
        <v>765</v>
      </c>
      <c r="E51" t="s">
        <v>739</v>
      </c>
      <c r="F51">
        <v>3.5</v>
      </c>
      <c r="G51">
        <v>1.3</v>
      </c>
      <c r="H51">
        <v>2.9</v>
      </c>
      <c r="I51">
        <v>1.8</v>
      </c>
      <c r="J51">
        <v>1.5</v>
      </c>
      <c r="K51">
        <v>1.4</v>
      </c>
      <c r="L51">
        <v>1.5</v>
      </c>
      <c r="M51">
        <v>1.5</v>
      </c>
      <c r="N51">
        <v>1.4</v>
      </c>
      <c r="O51">
        <v>1.5</v>
      </c>
      <c r="P51">
        <v>1.4</v>
      </c>
      <c r="Q51">
        <v>1.5</v>
      </c>
      <c r="R51">
        <v>1.5</v>
      </c>
      <c r="S51">
        <v>1.3</v>
      </c>
      <c r="T51">
        <v>1.5</v>
      </c>
      <c r="U51">
        <v>1.4</v>
      </c>
      <c r="V51">
        <v>1.5</v>
      </c>
      <c r="W51">
        <v>1.2</v>
      </c>
      <c r="X51">
        <v>1</v>
      </c>
      <c r="Y51">
        <v>0.9</v>
      </c>
      <c r="Z51">
        <v>0.7</v>
      </c>
      <c r="AA51">
        <v>0.6</v>
      </c>
      <c r="AB51">
        <v>0.4</v>
      </c>
      <c r="AC51">
        <v>0.3</v>
      </c>
      <c r="AD51">
        <v>0.1</v>
      </c>
      <c r="AE51">
        <v>0.1</v>
      </c>
      <c r="AF51">
        <v>0.1</v>
      </c>
      <c r="AG51">
        <v>0.1</v>
      </c>
      <c r="AH51">
        <v>0</v>
      </c>
      <c r="AI51">
        <v>0</v>
      </c>
      <c r="AJ51">
        <v>0</v>
      </c>
      <c r="AK51">
        <v>0</v>
      </c>
      <c r="AL51">
        <v>0</v>
      </c>
      <c r="AM51">
        <v>0</v>
      </c>
      <c r="AN51">
        <v>0</v>
      </c>
      <c r="AO51">
        <v>0.1</v>
      </c>
      <c r="AP51">
        <v>0.1</v>
      </c>
      <c r="AQ51">
        <v>0.1</v>
      </c>
      <c r="AR51">
        <v>0.1</v>
      </c>
      <c r="AS51">
        <v>0.1</v>
      </c>
      <c r="AT51">
        <v>0</v>
      </c>
      <c r="AU51">
        <v>0</v>
      </c>
      <c r="AV51">
        <v>0</v>
      </c>
      <c r="AW51">
        <v>0</v>
      </c>
      <c r="AX51">
        <v>0</v>
      </c>
      <c r="AY51">
        <v>0</v>
      </c>
      <c r="AZ51">
        <v>0</v>
      </c>
      <c r="BA51">
        <v>0.1</v>
      </c>
      <c r="BB51">
        <v>0.1</v>
      </c>
      <c r="BC51">
        <v>0.1</v>
      </c>
      <c r="BD51">
        <v>0.1</v>
      </c>
      <c r="BE51">
        <v>0.1</v>
      </c>
      <c r="BF51">
        <v>0</v>
      </c>
      <c r="BG51">
        <v>0</v>
      </c>
      <c r="BH51">
        <v>0</v>
      </c>
      <c r="BI51">
        <v>0</v>
      </c>
      <c r="BJ51">
        <v>0</v>
      </c>
      <c r="BK51">
        <v>0</v>
      </c>
      <c r="BL51">
        <v>0</v>
      </c>
      <c r="BM51">
        <v>0.1</v>
      </c>
      <c r="BN51">
        <v>0.1</v>
      </c>
      <c r="BO51">
        <v>0.1</v>
      </c>
      <c r="BP51">
        <v>0.1</v>
      </c>
      <c r="BQ51">
        <v>0.1</v>
      </c>
      <c r="BR51">
        <v>0</v>
      </c>
      <c r="BS51">
        <v>0</v>
      </c>
      <c r="BT51">
        <v>0</v>
      </c>
      <c r="BU51">
        <v>0</v>
      </c>
      <c r="BV51">
        <v>0</v>
      </c>
      <c r="BW51">
        <v>0</v>
      </c>
      <c r="BX51">
        <v>0</v>
      </c>
      <c r="BY51">
        <v>0.1</v>
      </c>
      <c r="BZ51">
        <v>0.1</v>
      </c>
      <c r="CA51">
        <v>0.1</v>
      </c>
      <c r="CB51">
        <v>0.1</v>
      </c>
      <c r="CC51">
        <v>0.1</v>
      </c>
      <c r="CD51">
        <v>0</v>
      </c>
      <c r="CE51">
        <v>0</v>
      </c>
      <c r="CF51">
        <v>0</v>
      </c>
      <c r="CG51">
        <v>0</v>
      </c>
      <c r="CH51">
        <v>0</v>
      </c>
      <c r="CI51">
        <v>0</v>
      </c>
      <c r="CJ51">
        <v>0</v>
      </c>
      <c r="CK51">
        <v>0.1</v>
      </c>
      <c r="CL51">
        <v>0.1</v>
      </c>
      <c r="CM51">
        <v>0.1</v>
      </c>
      <c r="CN51">
        <v>0.1</v>
      </c>
      <c r="CO51">
        <v>0.1</v>
      </c>
      <c r="CP51">
        <v>0</v>
      </c>
      <c r="CQ51">
        <v>0</v>
      </c>
      <c r="CR51">
        <v>0</v>
      </c>
      <c r="CS51">
        <v>0</v>
      </c>
      <c r="CT51">
        <v>0</v>
      </c>
      <c r="CU51">
        <v>0</v>
      </c>
      <c r="CV51">
        <v>0</v>
      </c>
      <c r="CW51">
        <v>0.1</v>
      </c>
      <c r="CX51">
        <v>0.1</v>
      </c>
      <c r="CY51">
        <v>0.1</v>
      </c>
      <c r="CZ51">
        <v>0.1</v>
      </c>
      <c r="DA51">
        <v>0.1</v>
      </c>
      <c r="DB51">
        <v>0</v>
      </c>
      <c r="DC51">
        <v>0</v>
      </c>
      <c r="DD51">
        <v>0</v>
      </c>
      <c r="DE51">
        <v>0</v>
      </c>
      <c r="DF51">
        <v>0</v>
      </c>
      <c r="DG51">
        <v>0</v>
      </c>
      <c r="DH51">
        <v>0</v>
      </c>
      <c r="DI51">
        <v>0.1</v>
      </c>
      <c r="DJ51">
        <v>0.1</v>
      </c>
      <c r="DK51">
        <v>0.1</v>
      </c>
      <c r="DL51">
        <v>0.1</v>
      </c>
      <c r="DM51">
        <v>0.1</v>
      </c>
      <c r="DN51">
        <v>0</v>
      </c>
      <c r="DO51">
        <v>0</v>
      </c>
      <c r="DP51">
        <v>0</v>
      </c>
      <c r="DQ51">
        <v>0</v>
      </c>
      <c r="DR51">
        <v>0</v>
      </c>
      <c r="DS51">
        <v>0</v>
      </c>
      <c r="DT51">
        <v>0</v>
      </c>
      <c r="DU51">
        <v>0.1</v>
      </c>
      <c r="DV51">
        <v>0.1</v>
      </c>
      <c r="DW51">
        <v>0.1</v>
      </c>
      <c r="DX51">
        <v>0.1</v>
      </c>
      <c r="DY51">
        <v>0.1</v>
      </c>
      <c r="DZ51">
        <v>0</v>
      </c>
      <c r="EA51">
        <v>0</v>
      </c>
      <c r="EB51">
        <v>0</v>
      </c>
      <c r="EC51">
        <v>0</v>
      </c>
      <c r="ED51">
        <v>0</v>
      </c>
      <c r="EE51">
        <v>0</v>
      </c>
      <c r="EF51">
        <v>0</v>
      </c>
      <c r="EG51">
        <v>0.1</v>
      </c>
      <c r="EH51">
        <v>0.1</v>
      </c>
      <c r="EI51">
        <v>0.1</v>
      </c>
      <c r="EJ51">
        <v>0.1</v>
      </c>
      <c r="EK51">
        <v>0.1</v>
      </c>
      <c r="EL51">
        <v>0</v>
      </c>
      <c r="EM51">
        <v>0</v>
      </c>
      <c r="EN51">
        <v>0</v>
      </c>
      <c r="EO51">
        <v>0</v>
      </c>
      <c r="EP51">
        <v>0</v>
      </c>
      <c r="EQ51">
        <v>0</v>
      </c>
      <c r="ER51">
        <v>0</v>
      </c>
      <c r="ES51">
        <v>0.1</v>
      </c>
      <c r="ET51">
        <v>0.1</v>
      </c>
      <c r="EU51">
        <v>0.1</v>
      </c>
      <c r="EV51">
        <v>0.1</v>
      </c>
      <c r="EW51">
        <v>0.1</v>
      </c>
      <c r="EX51">
        <v>0</v>
      </c>
      <c r="EY51">
        <v>0</v>
      </c>
      <c r="EZ51">
        <v>0</v>
      </c>
      <c r="FA51">
        <v>0</v>
      </c>
      <c r="FB51">
        <v>0</v>
      </c>
      <c r="FC51">
        <v>0</v>
      </c>
      <c r="FD51">
        <v>0</v>
      </c>
      <c r="FE51">
        <v>0.1</v>
      </c>
      <c r="FF51">
        <v>0.1</v>
      </c>
      <c r="FG51">
        <v>0.1</v>
      </c>
      <c r="FH51">
        <v>0.1</v>
      </c>
      <c r="FI51">
        <v>0.1</v>
      </c>
      <c r="FJ51">
        <v>0</v>
      </c>
      <c r="FK51">
        <v>0</v>
      </c>
      <c r="FL51">
        <v>0</v>
      </c>
      <c r="FM51">
        <v>0</v>
      </c>
      <c r="FN51">
        <v>0</v>
      </c>
      <c r="FO51">
        <v>0</v>
      </c>
      <c r="FP51">
        <v>0</v>
      </c>
      <c r="FQ51">
        <v>0.1</v>
      </c>
      <c r="FR51">
        <v>0.1</v>
      </c>
      <c r="FS51">
        <v>0.1</v>
      </c>
      <c r="FT51">
        <v>0.1</v>
      </c>
      <c r="FU51">
        <v>0.1</v>
      </c>
      <c r="FV51">
        <v>0</v>
      </c>
      <c r="FW51">
        <v>0</v>
      </c>
      <c r="FX51">
        <v>0</v>
      </c>
      <c r="FY51">
        <v>0</v>
      </c>
      <c r="FZ51">
        <v>0</v>
      </c>
      <c r="GA51">
        <v>0</v>
      </c>
      <c r="GB51">
        <v>0</v>
      </c>
      <c r="GC51">
        <v>0.1</v>
      </c>
      <c r="GD51">
        <v>0.1</v>
      </c>
      <c r="GE51">
        <v>0.1</v>
      </c>
      <c r="GF51">
        <v>0.1</v>
      </c>
      <c r="GG51">
        <v>0.1</v>
      </c>
      <c r="GH51">
        <v>0</v>
      </c>
      <c r="GI51">
        <v>0</v>
      </c>
      <c r="GJ51">
        <v>0</v>
      </c>
      <c r="GK51">
        <v>0</v>
      </c>
      <c r="GL51">
        <v>0</v>
      </c>
      <c r="GM51">
        <v>0</v>
      </c>
      <c r="GN51">
        <v>0</v>
      </c>
      <c r="GO51">
        <v>0.1</v>
      </c>
      <c r="GP51">
        <v>0.1</v>
      </c>
      <c r="GQ51">
        <v>0.1</v>
      </c>
      <c r="GR51">
        <v>0.1</v>
      </c>
      <c r="GS51">
        <v>0.1</v>
      </c>
      <c r="GT51">
        <v>0</v>
      </c>
      <c r="GU51">
        <v>0</v>
      </c>
      <c r="GV51">
        <v>0</v>
      </c>
      <c r="GW51">
        <v>0</v>
      </c>
      <c r="GX51">
        <v>0</v>
      </c>
      <c r="GY51">
        <v>0</v>
      </c>
      <c r="GZ51">
        <v>0</v>
      </c>
      <c r="HA51">
        <v>0.1</v>
      </c>
      <c r="HB51">
        <v>0.1</v>
      </c>
      <c r="HC51">
        <v>0.1</v>
      </c>
      <c r="HD51">
        <v>0.1</v>
      </c>
      <c r="HE51">
        <v>0.1</v>
      </c>
      <c r="HF51">
        <v>0</v>
      </c>
      <c r="HG51">
        <v>0</v>
      </c>
      <c r="HH51">
        <v>0</v>
      </c>
      <c r="HI51">
        <v>0</v>
      </c>
      <c r="HJ51">
        <v>0</v>
      </c>
      <c r="HK51">
        <v>0</v>
      </c>
      <c r="HL51">
        <v>0</v>
      </c>
      <c r="HM51">
        <v>0.1</v>
      </c>
      <c r="HN51">
        <v>0.1</v>
      </c>
      <c r="HO51">
        <v>0.1</v>
      </c>
      <c r="HP51">
        <v>0.1</v>
      </c>
      <c r="HQ51">
        <v>0.1</v>
      </c>
      <c r="HR51">
        <v>0</v>
      </c>
      <c r="HS51">
        <v>0</v>
      </c>
      <c r="HT51">
        <v>0</v>
      </c>
      <c r="HU51">
        <v>0</v>
      </c>
      <c r="HV51">
        <v>0</v>
      </c>
      <c r="HW51">
        <v>0</v>
      </c>
      <c r="HX51">
        <v>0</v>
      </c>
      <c r="HY51">
        <v>0.1</v>
      </c>
      <c r="HZ51">
        <v>0.1</v>
      </c>
      <c r="IA51">
        <v>0.1</v>
      </c>
      <c r="IB51">
        <v>0.1</v>
      </c>
      <c r="IC51">
        <v>0.1</v>
      </c>
      <c r="ID51">
        <v>0</v>
      </c>
      <c r="IE51">
        <v>0</v>
      </c>
      <c r="IF51">
        <v>0</v>
      </c>
      <c r="IG51">
        <v>0</v>
      </c>
      <c r="IH51">
        <v>0</v>
      </c>
      <c r="II51">
        <v>0</v>
      </c>
      <c r="IJ51">
        <v>0</v>
      </c>
      <c r="IK51">
        <v>0.1</v>
      </c>
      <c r="IL51">
        <v>0.1</v>
      </c>
      <c r="IM51">
        <v>0.1</v>
      </c>
      <c r="IN51">
        <v>0.1</v>
      </c>
      <c r="IO51">
        <v>0.1</v>
      </c>
      <c r="IP51">
        <v>0</v>
      </c>
      <c r="IQ51">
        <v>0</v>
      </c>
      <c r="IR51">
        <v>0</v>
      </c>
      <c r="IS51">
        <v>0</v>
      </c>
      <c r="IT51">
        <v>0</v>
      </c>
      <c r="IU51">
        <v>0</v>
      </c>
    </row>
    <row r="52" spans="3:255">
      <c r="E52" t="s">
        <v>740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ET52">
        <v>0</v>
      </c>
      <c r="EU52">
        <v>0</v>
      </c>
      <c r="EV52">
        <v>0</v>
      </c>
      <c r="EW52">
        <v>0</v>
      </c>
      <c r="EX52">
        <v>0</v>
      </c>
      <c r="EY52">
        <v>0</v>
      </c>
      <c r="EZ52">
        <v>0</v>
      </c>
      <c r="FA52">
        <v>0</v>
      </c>
      <c r="FB52">
        <v>0</v>
      </c>
      <c r="FC52">
        <v>0</v>
      </c>
      <c r="FD52">
        <v>0</v>
      </c>
      <c r="FE52">
        <v>0</v>
      </c>
      <c r="FF52">
        <v>0</v>
      </c>
      <c r="FG52">
        <v>0</v>
      </c>
      <c r="FH52">
        <v>0</v>
      </c>
      <c r="FI52">
        <v>0</v>
      </c>
      <c r="FJ52">
        <v>0</v>
      </c>
      <c r="FK52">
        <v>0</v>
      </c>
      <c r="FL52">
        <v>0</v>
      </c>
      <c r="FM52">
        <v>0</v>
      </c>
      <c r="FN52">
        <v>0</v>
      </c>
      <c r="FO52">
        <v>0</v>
      </c>
      <c r="FP52">
        <v>0</v>
      </c>
      <c r="FQ52">
        <v>0</v>
      </c>
      <c r="HZ52">
        <v>0</v>
      </c>
      <c r="IA52">
        <v>0</v>
      </c>
      <c r="IB52">
        <v>0</v>
      </c>
      <c r="IC52">
        <v>0</v>
      </c>
      <c r="ID52">
        <v>0</v>
      </c>
      <c r="IE52">
        <v>0</v>
      </c>
      <c r="IF52">
        <v>0</v>
      </c>
      <c r="IG52">
        <v>0</v>
      </c>
      <c r="IH52">
        <v>0</v>
      </c>
      <c r="II52">
        <v>0</v>
      </c>
      <c r="IJ52">
        <v>0</v>
      </c>
      <c r="IK52">
        <v>0</v>
      </c>
      <c r="IL52">
        <v>0</v>
      </c>
      <c r="IM52">
        <v>0</v>
      </c>
      <c r="IN52">
        <v>0</v>
      </c>
      <c r="IO52">
        <v>0</v>
      </c>
      <c r="IP52">
        <v>0</v>
      </c>
      <c r="IQ52">
        <v>0</v>
      </c>
      <c r="IR52">
        <v>0</v>
      </c>
      <c r="IS52">
        <v>0</v>
      </c>
      <c r="IT52">
        <v>0</v>
      </c>
      <c r="IU52">
        <v>0</v>
      </c>
    </row>
    <row r="53" spans="3:255">
      <c r="C53" t="s">
        <v>765</v>
      </c>
      <c r="D53" t="s">
        <v>774</v>
      </c>
      <c r="E53" t="s">
        <v>736</v>
      </c>
      <c r="F53">
        <v>20.8</v>
      </c>
      <c r="G53">
        <v>20.100000000000001</v>
      </c>
      <c r="H53">
        <v>21.5</v>
      </c>
      <c r="I53">
        <v>20</v>
      </c>
      <c r="J53">
        <v>7.9</v>
      </c>
      <c r="K53">
        <v>17.600000000000001</v>
      </c>
      <c r="L53">
        <v>18.8</v>
      </c>
      <c r="M53">
        <v>19.5</v>
      </c>
      <c r="N53">
        <v>17.899999999999999</v>
      </c>
      <c r="O53">
        <v>18.3</v>
      </c>
      <c r="P53">
        <v>19.5</v>
      </c>
      <c r="Q53">
        <v>20.5</v>
      </c>
      <c r="R53">
        <v>19.899999999999999</v>
      </c>
      <c r="S53">
        <v>17.7</v>
      </c>
      <c r="T53">
        <v>19.5</v>
      </c>
      <c r="U53">
        <v>19.8</v>
      </c>
      <c r="V53">
        <v>19.899999999999999</v>
      </c>
      <c r="W53">
        <v>19</v>
      </c>
      <c r="X53">
        <v>18.8</v>
      </c>
      <c r="Y53">
        <v>19.5</v>
      </c>
      <c r="Z53">
        <v>15.9</v>
      </c>
      <c r="AA53">
        <v>18</v>
      </c>
      <c r="AB53">
        <v>19.5</v>
      </c>
      <c r="AC53">
        <v>20.5</v>
      </c>
      <c r="AD53">
        <v>19.899999999999999</v>
      </c>
      <c r="AE53">
        <v>17.7</v>
      </c>
      <c r="AF53">
        <v>19.5</v>
      </c>
      <c r="AG53">
        <v>19.8</v>
      </c>
      <c r="AH53">
        <v>19.899999999999999</v>
      </c>
      <c r="AI53">
        <v>19</v>
      </c>
      <c r="AJ53">
        <v>18.8</v>
      </c>
      <c r="AK53">
        <v>19.5</v>
      </c>
      <c r="AL53">
        <v>15.9</v>
      </c>
      <c r="AM53">
        <v>18</v>
      </c>
      <c r="AN53">
        <v>19.5</v>
      </c>
      <c r="AO53">
        <v>20.5</v>
      </c>
      <c r="AP53">
        <v>19.899999999999999</v>
      </c>
      <c r="AQ53">
        <v>17.7</v>
      </c>
      <c r="AR53">
        <v>19.5</v>
      </c>
      <c r="AS53">
        <v>19.8</v>
      </c>
      <c r="AT53">
        <v>19.899999999999999</v>
      </c>
      <c r="AU53">
        <v>19</v>
      </c>
      <c r="AV53">
        <v>18.8</v>
      </c>
      <c r="AW53">
        <v>19.5</v>
      </c>
      <c r="AX53">
        <v>15.9</v>
      </c>
      <c r="AY53">
        <v>18</v>
      </c>
      <c r="AZ53">
        <v>19.5</v>
      </c>
      <c r="BA53">
        <v>20.5</v>
      </c>
      <c r="BB53">
        <v>19.899999999999999</v>
      </c>
      <c r="BC53">
        <v>17.7</v>
      </c>
      <c r="BD53">
        <v>19.5</v>
      </c>
      <c r="BE53">
        <v>19.8</v>
      </c>
      <c r="BF53">
        <v>19.899999999999999</v>
      </c>
      <c r="BG53">
        <v>19</v>
      </c>
      <c r="BH53">
        <v>18.8</v>
      </c>
      <c r="BI53">
        <v>19.5</v>
      </c>
      <c r="BJ53">
        <v>15.9</v>
      </c>
      <c r="BK53">
        <v>18</v>
      </c>
      <c r="BL53">
        <v>19.5</v>
      </c>
      <c r="BM53">
        <v>20.5</v>
      </c>
      <c r="BN53">
        <v>19.899999999999999</v>
      </c>
      <c r="BO53">
        <v>17.7</v>
      </c>
      <c r="BP53">
        <v>19.5</v>
      </c>
      <c r="BQ53">
        <v>19.8</v>
      </c>
      <c r="BR53">
        <v>19.899999999999999</v>
      </c>
      <c r="BS53">
        <v>19</v>
      </c>
      <c r="BT53">
        <v>18.8</v>
      </c>
      <c r="BU53">
        <v>19.5</v>
      </c>
      <c r="BV53">
        <v>15.9</v>
      </c>
      <c r="BW53">
        <v>18</v>
      </c>
      <c r="BX53">
        <v>19.5</v>
      </c>
      <c r="BY53">
        <v>20.5</v>
      </c>
      <c r="BZ53">
        <v>19.899999999999999</v>
      </c>
      <c r="CA53">
        <v>17.7</v>
      </c>
      <c r="CB53">
        <v>19.5</v>
      </c>
      <c r="CC53">
        <v>19.8</v>
      </c>
      <c r="CD53">
        <v>19.899999999999999</v>
      </c>
      <c r="CE53">
        <v>19</v>
      </c>
      <c r="CF53">
        <v>18.8</v>
      </c>
      <c r="CG53">
        <v>19.5</v>
      </c>
      <c r="CH53">
        <v>15.9</v>
      </c>
      <c r="CI53">
        <v>18</v>
      </c>
      <c r="CJ53">
        <v>19.5</v>
      </c>
      <c r="CK53">
        <v>20.5</v>
      </c>
      <c r="CL53">
        <v>19.899999999999999</v>
      </c>
      <c r="CM53">
        <v>17.7</v>
      </c>
      <c r="CN53">
        <v>19.5</v>
      </c>
      <c r="CO53">
        <v>19.8</v>
      </c>
      <c r="CP53">
        <v>19.899999999999999</v>
      </c>
      <c r="CQ53">
        <v>19</v>
      </c>
      <c r="CR53">
        <v>18.8</v>
      </c>
      <c r="CS53">
        <v>19.5</v>
      </c>
      <c r="CT53">
        <v>15.9</v>
      </c>
      <c r="CU53">
        <v>18</v>
      </c>
      <c r="CV53">
        <v>19.5</v>
      </c>
      <c r="CW53">
        <v>20.5</v>
      </c>
      <c r="CX53">
        <v>19.899999999999999</v>
      </c>
      <c r="CY53">
        <v>17.7</v>
      </c>
      <c r="CZ53">
        <v>19.5</v>
      </c>
      <c r="DA53">
        <v>19.8</v>
      </c>
      <c r="DB53">
        <v>19.899999999999999</v>
      </c>
      <c r="DC53">
        <v>19</v>
      </c>
      <c r="DD53">
        <v>18.8</v>
      </c>
      <c r="DE53">
        <v>19.5</v>
      </c>
      <c r="DF53">
        <v>15.9</v>
      </c>
      <c r="DG53">
        <v>18</v>
      </c>
      <c r="DH53">
        <v>19.5</v>
      </c>
      <c r="DI53">
        <v>20.5</v>
      </c>
      <c r="DJ53">
        <v>19.899999999999999</v>
      </c>
      <c r="DK53">
        <v>17.7</v>
      </c>
      <c r="DL53">
        <v>19.5</v>
      </c>
      <c r="DM53">
        <v>19.8</v>
      </c>
      <c r="DN53">
        <v>19.899999999999999</v>
      </c>
      <c r="DO53">
        <v>19</v>
      </c>
      <c r="DP53">
        <v>18.8</v>
      </c>
      <c r="DQ53">
        <v>19.5</v>
      </c>
      <c r="DR53">
        <v>15.9</v>
      </c>
      <c r="DS53">
        <v>18</v>
      </c>
      <c r="DT53">
        <v>19.5</v>
      </c>
      <c r="DU53">
        <v>20.5</v>
      </c>
      <c r="DV53">
        <v>19.899999999999999</v>
      </c>
      <c r="DW53">
        <v>17.7</v>
      </c>
      <c r="DX53">
        <v>19.5</v>
      </c>
      <c r="DY53">
        <v>19.8</v>
      </c>
      <c r="DZ53">
        <v>19.899999999999999</v>
      </c>
      <c r="EA53">
        <v>19</v>
      </c>
      <c r="EB53">
        <v>18.8</v>
      </c>
      <c r="EC53">
        <v>19.5</v>
      </c>
      <c r="ED53">
        <v>15.9</v>
      </c>
      <c r="EE53">
        <v>18</v>
      </c>
      <c r="EF53">
        <v>19.5</v>
      </c>
      <c r="EG53">
        <v>20.5</v>
      </c>
      <c r="EH53">
        <v>19.899999999999999</v>
      </c>
      <c r="EI53">
        <v>17.7</v>
      </c>
      <c r="EJ53">
        <v>19.5</v>
      </c>
      <c r="EK53">
        <v>19.8</v>
      </c>
      <c r="EL53">
        <v>19.899999999999999</v>
      </c>
      <c r="EM53">
        <v>19</v>
      </c>
      <c r="EN53">
        <v>18.8</v>
      </c>
      <c r="EO53">
        <v>19.5</v>
      </c>
      <c r="EP53">
        <v>15.9</v>
      </c>
      <c r="EQ53">
        <v>18</v>
      </c>
      <c r="ER53">
        <v>19.5</v>
      </c>
      <c r="ES53">
        <v>20.5</v>
      </c>
      <c r="ET53">
        <v>19.899999999999999</v>
      </c>
      <c r="EU53">
        <v>17.7</v>
      </c>
      <c r="EV53">
        <v>19.5</v>
      </c>
      <c r="EW53">
        <v>19.8</v>
      </c>
      <c r="EX53">
        <v>19.899999999999999</v>
      </c>
      <c r="EY53">
        <v>19</v>
      </c>
      <c r="EZ53">
        <v>18.8</v>
      </c>
      <c r="FA53">
        <v>19.5</v>
      </c>
      <c r="FB53">
        <v>15.9</v>
      </c>
      <c r="FC53">
        <v>18</v>
      </c>
      <c r="FD53">
        <v>19.5</v>
      </c>
      <c r="FE53">
        <v>20.5</v>
      </c>
      <c r="FF53">
        <v>19.899999999999999</v>
      </c>
      <c r="FG53">
        <v>17.7</v>
      </c>
      <c r="FH53">
        <v>19.5</v>
      </c>
      <c r="FI53">
        <v>19.8</v>
      </c>
      <c r="FJ53">
        <v>19.899999999999999</v>
      </c>
      <c r="FK53">
        <v>19</v>
      </c>
      <c r="FL53">
        <v>18.8</v>
      </c>
      <c r="FM53">
        <v>19.5</v>
      </c>
      <c r="FN53">
        <v>15.9</v>
      </c>
      <c r="FO53">
        <v>18</v>
      </c>
      <c r="FP53">
        <v>19.5</v>
      </c>
      <c r="FQ53">
        <v>20.5</v>
      </c>
      <c r="FR53">
        <v>19.899999999999999</v>
      </c>
      <c r="FS53">
        <v>17.7</v>
      </c>
      <c r="FT53">
        <v>19.5</v>
      </c>
      <c r="FU53">
        <v>19.8</v>
      </c>
      <c r="FV53">
        <v>19.899999999999999</v>
      </c>
      <c r="FW53">
        <v>19</v>
      </c>
      <c r="FX53">
        <v>18.8</v>
      </c>
      <c r="FY53">
        <v>19.5</v>
      </c>
      <c r="FZ53">
        <v>15.9</v>
      </c>
      <c r="GA53">
        <v>18</v>
      </c>
      <c r="GB53">
        <v>19.5</v>
      </c>
      <c r="GC53">
        <v>20.5</v>
      </c>
      <c r="GD53">
        <v>19.899999999999999</v>
      </c>
      <c r="GE53">
        <v>17.7</v>
      </c>
      <c r="GF53">
        <v>19.5</v>
      </c>
      <c r="GG53">
        <v>19.8</v>
      </c>
      <c r="GH53">
        <v>19.899999999999999</v>
      </c>
      <c r="GI53">
        <v>19</v>
      </c>
      <c r="GJ53">
        <v>18.8</v>
      </c>
      <c r="GK53">
        <v>19.5</v>
      </c>
      <c r="GL53">
        <v>15.9</v>
      </c>
      <c r="GM53">
        <v>18</v>
      </c>
      <c r="GN53">
        <v>19.5</v>
      </c>
      <c r="GO53">
        <v>20.5</v>
      </c>
      <c r="GP53">
        <v>19.899999999999999</v>
      </c>
      <c r="GQ53">
        <v>17.7</v>
      </c>
      <c r="GR53">
        <v>19.5</v>
      </c>
      <c r="GS53">
        <v>19.8</v>
      </c>
      <c r="GT53">
        <v>19.899999999999999</v>
      </c>
      <c r="GU53">
        <v>19</v>
      </c>
      <c r="GV53">
        <v>18.8</v>
      </c>
      <c r="GW53">
        <v>19.5</v>
      </c>
      <c r="GX53">
        <v>15.9</v>
      </c>
      <c r="GY53">
        <v>18</v>
      </c>
      <c r="GZ53">
        <v>19.5</v>
      </c>
      <c r="HA53">
        <v>20.5</v>
      </c>
      <c r="HB53">
        <v>19.899999999999999</v>
      </c>
      <c r="HC53">
        <v>17.7</v>
      </c>
      <c r="HD53">
        <v>19.5</v>
      </c>
      <c r="HE53">
        <v>19.8</v>
      </c>
      <c r="HF53">
        <v>19.899999999999999</v>
      </c>
      <c r="HG53">
        <v>19</v>
      </c>
      <c r="HH53">
        <v>18.8</v>
      </c>
      <c r="HI53">
        <v>19.5</v>
      </c>
      <c r="HJ53">
        <v>15.9</v>
      </c>
      <c r="HK53">
        <v>18</v>
      </c>
      <c r="HL53">
        <v>19.5</v>
      </c>
      <c r="HM53">
        <v>20.5</v>
      </c>
      <c r="HN53">
        <v>19.899999999999999</v>
      </c>
      <c r="HO53">
        <v>17.7</v>
      </c>
      <c r="HP53">
        <v>19.5</v>
      </c>
      <c r="HQ53">
        <v>19.8</v>
      </c>
      <c r="HR53">
        <v>19.899999999999999</v>
      </c>
      <c r="HS53">
        <v>19</v>
      </c>
      <c r="HT53">
        <v>18.8</v>
      </c>
      <c r="HU53">
        <v>19.5</v>
      </c>
      <c r="HV53">
        <v>15.9</v>
      </c>
      <c r="HW53">
        <v>18</v>
      </c>
      <c r="HX53">
        <v>19.5</v>
      </c>
      <c r="HY53">
        <v>20.5</v>
      </c>
      <c r="HZ53">
        <v>19.899999999999999</v>
      </c>
      <c r="IA53">
        <v>17.7</v>
      </c>
      <c r="IB53">
        <v>19.5</v>
      </c>
      <c r="IC53">
        <v>19.8</v>
      </c>
      <c r="ID53">
        <v>19.899999999999999</v>
      </c>
      <c r="IE53">
        <v>19</v>
      </c>
      <c r="IF53">
        <v>18.8</v>
      </c>
      <c r="IG53">
        <v>19.5</v>
      </c>
      <c r="IH53">
        <v>15.9</v>
      </c>
      <c r="II53">
        <v>18</v>
      </c>
      <c r="IJ53">
        <v>19.5</v>
      </c>
      <c r="IK53">
        <v>20.5</v>
      </c>
      <c r="IL53">
        <v>19.899999999999999</v>
      </c>
      <c r="IM53">
        <v>17.7</v>
      </c>
      <c r="IN53">
        <v>19.5</v>
      </c>
      <c r="IO53">
        <v>19.8</v>
      </c>
      <c r="IP53">
        <v>19.899999999999999</v>
      </c>
      <c r="IQ53">
        <v>19</v>
      </c>
      <c r="IR53">
        <v>18.8</v>
      </c>
      <c r="IS53">
        <v>19.5</v>
      </c>
      <c r="IT53">
        <v>15.9</v>
      </c>
      <c r="IU53">
        <v>18</v>
      </c>
    </row>
    <row r="54" spans="3:255">
      <c r="C54" t="s">
        <v>765</v>
      </c>
      <c r="D54" t="s">
        <v>775</v>
      </c>
      <c r="E54" t="s">
        <v>738</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c r="EF54">
        <v>0</v>
      </c>
      <c r="EG54">
        <v>0</v>
      </c>
      <c r="EH54">
        <v>0</v>
      </c>
      <c r="EI54">
        <v>0</v>
      </c>
      <c r="EJ54">
        <v>0</v>
      </c>
      <c r="EK54">
        <v>0</v>
      </c>
      <c r="EL54">
        <v>0</v>
      </c>
      <c r="EM54">
        <v>0</v>
      </c>
      <c r="EN54">
        <v>0</v>
      </c>
      <c r="EO54">
        <v>0</v>
      </c>
      <c r="EP54">
        <v>0</v>
      </c>
      <c r="EQ54">
        <v>0</v>
      </c>
      <c r="ER54">
        <v>0</v>
      </c>
      <c r="ES54">
        <v>0</v>
      </c>
      <c r="ET54">
        <v>0</v>
      </c>
      <c r="EU54">
        <v>0</v>
      </c>
      <c r="EV54">
        <v>0</v>
      </c>
      <c r="EW54">
        <v>0</v>
      </c>
      <c r="EX54">
        <v>0</v>
      </c>
      <c r="EY54">
        <v>0</v>
      </c>
      <c r="EZ54">
        <v>0</v>
      </c>
      <c r="FA54">
        <v>0</v>
      </c>
      <c r="FB54">
        <v>0</v>
      </c>
      <c r="FC54">
        <v>0</v>
      </c>
      <c r="FD54">
        <v>0</v>
      </c>
      <c r="FE54">
        <v>0</v>
      </c>
      <c r="FF54">
        <v>0</v>
      </c>
      <c r="FG54">
        <v>0</v>
      </c>
      <c r="FH54">
        <v>0</v>
      </c>
      <c r="FI54">
        <v>0</v>
      </c>
      <c r="FJ54">
        <v>0</v>
      </c>
      <c r="FK54">
        <v>0</v>
      </c>
      <c r="FL54">
        <v>0</v>
      </c>
      <c r="FM54">
        <v>0</v>
      </c>
      <c r="FN54">
        <v>0</v>
      </c>
      <c r="FO54">
        <v>0</v>
      </c>
      <c r="FP54">
        <v>0</v>
      </c>
      <c r="FQ54">
        <v>0</v>
      </c>
      <c r="FR54">
        <v>0</v>
      </c>
      <c r="FS54">
        <v>0</v>
      </c>
      <c r="FT54">
        <v>0</v>
      </c>
      <c r="FU54">
        <v>0</v>
      </c>
      <c r="FV54">
        <v>0</v>
      </c>
      <c r="FW54">
        <v>0</v>
      </c>
      <c r="FX54">
        <v>0</v>
      </c>
      <c r="FY54">
        <v>0</v>
      </c>
      <c r="FZ54">
        <v>0</v>
      </c>
      <c r="GA54">
        <v>0</v>
      </c>
      <c r="GB54">
        <v>0</v>
      </c>
      <c r="GC54">
        <v>0</v>
      </c>
      <c r="GD54">
        <v>0</v>
      </c>
      <c r="GE54">
        <v>0</v>
      </c>
      <c r="GF54">
        <v>0</v>
      </c>
      <c r="GG54">
        <v>0</v>
      </c>
      <c r="GH54">
        <v>0</v>
      </c>
      <c r="GI54">
        <v>0</v>
      </c>
      <c r="GJ54">
        <v>0</v>
      </c>
      <c r="GK54">
        <v>0</v>
      </c>
      <c r="GL54">
        <v>0</v>
      </c>
      <c r="GM54">
        <v>0</v>
      </c>
      <c r="GN54">
        <v>0</v>
      </c>
      <c r="GO54">
        <v>0</v>
      </c>
      <c r="GP54">
        <v>0</v>
      </c>
      <c r="GQ54">
        <v>0</v>
      </c>
      <c r="GR54">
        <v>0</v>
      </c>
      <c r="GS54">
        <v>0</v>
      </c>
      <c r="GT54">
        <v>0</v>
      </c>
      <c r="GU54">
        <v>0</v>
      </c>
      <c r="GV54">
        <v>0</v>
      </c>
      <c r="GW54">
        <v>0</v>
      </c>
      <c r="GX54">
        <v>0</v>
      </c>
      <c r="GY54">
        <v>0</v>
      </c>
      <c r="GZ54">
        <v>0</v>
      </c>
      <c r="HA54">
        <v>0</v>
      </c>
      <c r="HB54">
        <v>0</v>
      </c>
      <c r="HC54">
        <v>0</v>
      </c>
      <c r="HD54">
        <v>0</v>
      </c>
      <c r="HE54">
        <v>0</v>
      </c>
      <c r="HF54">
        <v>0</v>
      </c>
      <c r="HG54">
        <v>0</v>
      </c>
      <c r="HH54">
        <v>0</v>
      </c>
      <c r="HI54">
        <v>0</v>
      </c>
      <c r="HJ54">
        <v>0</v>
      </c>
      <c r="HK54">
        <v>0</v>
      </c>
      <c r="HL54">
        <v>0</v>
      </c>
      <c r="HM54">
        <v>0</v>
      </c>
      <c r="HN54">
        <v>0</v>
      </c>
      <c r="HO54">
        <v>0</v>
      </c>
      <c r="HP54">
        <v>0</v>
      </c>
      <c r="HQ54">
        <v>0</v>
      </c>
      <c r="HR54">
        <v>0</v>
      </c>
      <c r="HS54">
        <v>0</v>
      </c>
      <c r="HT54">
        <v>0</v>
      </c>
      <c r="HU54">
        <v>0</v>
      </c>
      <c r="HV54">
        <v>0</v>
      </c>
      <c r="HW54">
        <v>0</v>
      </c>
      <c r="HX54">
        <v>0</v>
      </c>
      <c r="HY54">
        <v>0</v>
      </c>
      <c r="HZ54">
        <v>0</v>
      </c>
      <c r="IA54">
        <v>0</v>
      </c>
      <c r="IB54">
        <v>0</v>
      </c>
      <c r="IC54">
        <v>0</v>
      </c>
      <c r="ID54">
        <v>0</v>
      </c>
      <c r="IE54">
        <v>0</v>
      </c>
      <c r="IF54">
        <v>0</v>
      </c>
      <c r="IG54">
        <v>0</v>
      </c>
      <c r="IH54">
        <v>0</v>
      </c>
      <c r="II54">
        <v>0</v>
      </c>
      <c r="IJ54">
        <v>0</v>
      </c>
      <c r="IK54">
        <v>0</v>
      </c>
      <c r="IL54">
        <v>0</v>
      </c>
      <c r="IM54">
        <v>0</v>
      </c>
      <c r="IN54">
        <v>0</v>
      </c>
      <c r="IO54">
        <v>0</v>
      </c>
      <c r="IP54">
        <v>0</v>
      </c>
      <c r="IQ54">
        <v>0</v>
      </c>
      <c r="IR54">
        <v>0</v>
      </c>
      <c r="IS54">
        <v>0</v>
      </c>
      <c r="IT54">
        <v>0</v>
      </c>
      <c r="IU54">
        <v>0</v>
      </c>
    </row>
    <row r="55" spans="3:255">
      <c r="C55" t="s">
        <v>765</v>
      </c>
      <c r="E55" t="s">
        <v>739</v>
      </c>
      <c r="F55">
        <v>20.8</v>
      </c>
      <c r="G55">
        <v>20.100000000000001</v>
      </c>
      <c r="H55">
        <v>21.5</v>
      </c>
      <c r="I55">
        <v>20</v>
      </c>
      <c r="J55">
        <v>7.9</v>
      </c>
      <c r="K55">
        <v>17.600000000000001</v>
      </c>
      <c r="L55">
        <v>18.8</v>
      </c>
      <c r="M55">
        <v>19.5</v>
      </c>
      <c r="N55">
        <v>17.899999999999999</v>
      </c>
      <c r="O55">
        <v>18.3</v>
      </c>
      <c r="P55">
        <v>19.5</v>
      </c>
      <c r="Q55">
        <v>20.5</v>
      </c>
      <c r="R55">
        <v>19.899999999999999</v>
      </c>
      <c r="S55">
        <v>17.7</v>
      </c>
      <c r="T55">
        <v>19.5</v>
      </c>
      <c r="U55">
        <v>19.8</v>
      </c>
      <c r="V55">
        <v>19.899999999999999</v>
      </c>
      <c r="W55">
        <v>19</v>
      </c>
      <c r="X55">
        <v>18.8</v>
      </c>
      <c r="Y55">
        <v>19.5</v>
      </c>
      <c r="Z55">
        <v>15.9</v>
      </c>
      <c r="AA55">
        <v>18</v>
      </c>
      <c r="AB55">
        <v>19.5</v>
      </c>
      <c r="AC55">
        <v>20.5</v>
      </c>
      <c r="AD55">
        <v>19.899999999999999</v>
      </c>
      <c r="AE55">
        <v>17.7</v>
      </c>
      <c r="AF55">
        <v>19.5</v>
      </c>
      <c r="AG55">
        <v>19.8</v>
      </c>
      <c r="AH55">
        <v>19.899999999999999</v>
      </c>
      <c r="AI55">
        <v>19</v>
      </c>
      <c r="AJ55">
        <v>18.8</v>
      </c>
      <c r="AK55">
        <v>19.5</v>
      </c>
      <c r="AL55">
        <v>15.9</v>
      </c>
      <c r="AM55">
        <v>18</v>
      </c>
      <c r="AN55">
        <v>19.5</v>
      </c>
      <c r="AO55">
        <v>20.5</v>
      </c>
      <c r="AP55">
        <v>19.899999999999999</v>
      </c>
      <c r="AQ55">
        <v>17.7</v>
      </c>
      <c r="AR55">
        <v>19.5</v>
      </c>
      <c r="AS55">
        <v>19.8</v>
      </c>
      <c r="AT55">
        <v>19.899999999999999</v>
      </c>
      <c r="AU55">
        <v>19</v>
      </c>
      <c r="AV55">
        <v>18.8</v>
      </c>
      <c r="AW55">
        <v>19.5</v>
      </c>
      <c r="AX55">
        <v>15.9</v>
      </c>
      <c r="AY55">
        <v>18</v>
      </c>
      <c r="AZ55">
        <v>19.5</v>
      </c>
      <c r="BA55">
        <v>20.5</v>
      </c>
      <c r="BB55">
        <v>19.899999999999999</v>
      </c>
      <c r="BC55">
        <v>17.7</v>
      </c>
      <c r="BD55">
        <v>19.5</v>
      </c>
      <c r="BE55">
        <v>19.8</v>
      </c>
      <c r="BF55">
        <v>19.899999999999999</v>
      </c>
      <c r="BG55">
        <v>19</v>
      </c>
      <c r="BH55">
        <v>18.8</v>
      </c>
      <c r="BI55">
        <v>19.5</v>
      </c>
      <c r="BJ55">
        <v>15.9</v>
      </c>
      <c r="BK55">
        <v>18</v>
      </c>
      <c r="BL55">
        <v>19.5</v>
      </c>
      <c r="BM55">
        <v>20.5</v>
      </c>
      <c r="BN55">
        <v>19.899999999999999</v>
      </c>
      <c r="BO55">
        <v>17.7</v>
      </c>
      <c r="BP55">
        <v>19.5</v>
      </c>
      <c r="BQ55">
        <v>19.8</v>
      </c>
      <c r="BR55">
        <v>19.899999999999999</v>
      </c>
      <c r="BS55">
        <v>19</v>
      </c>
      <c r="BT55">
        <v>18.8</v>
      </c>
      <c r="BU55">
        <v>19.5</v>
      </c>
      <c r="BV55">
        <v>15.9</v>
      </c>
      <c r="BW55">
        <v>18</v>
      </c>
      <c r="BX55">
        <v>19.5</v>
      </c>
      <c r="BY55">
        <v>20.5</v>
      </c>
      <c r="BZ55">
        <v>19.899999999999999</v>
      </c>
      <c r="CA55">
        <v>17.7</v>
      </c>
      <c r="CB55">
        <v>19.5</v>
      </c>
      <c r="CC55">
        <v>19.8</v>
      </c>
      <c r="CD55">
        <v>19.899999999999999</v>
      </c>
      <c r="CE55">
        <v>19</v>
      </c>
      <c r="CF55">
        <v>18.8</v>
      </c>
      <c r="CG55">
        <v>19.5</v>
      </c>
      <c r="CH55">
        <v>15.9</v>
      </c>
      <c r="CI55">
        <v>18</v>
      </c>
      <c r="CJ55">
        <v>19.5</v>
      </c>
      <c r="CK55">
        <v>20.5</v>
      </c>
      <c r="CL55">
        <v>19.899999999999999</v>
      </c>
      <c r="CM55">
        <v>17.7</v>
      </c>
      <c r="CN55">
        <v>19.5</v>
      </c>
      <c r="CO55">
        <v>19.8</v>
      </c>
      <c r="CP55">
        <v>19.899999999999999</v>
      </c>
      <c r="CQ55">
        <v>19</v>
      </c>
      <c r="CR55">
        <v>18.8</v>
      </c>
      <c r="CS55">
        <v>19.5</v>
      </c>
      <c r="CT55">
        <v>15.9</v>
      </c>
      <c r="CU55">
        <v>18</v>
      </c>
      <c r="CV55">
        <v>19.5</v>
      </c>
      <c r="CW55">
        <v>20.5</v>
      </c>
      <c r="CX55">
        <v>19.899999999999999</v>
      </c>
      <c r="CY55">
        <v>17.7</v>
      </c>
      <c r="CZ55">
        <v>19.5</v>
      </c>
      <c r="DA55">
        <v>19.8</v>
      </c>
      <c r="DB55">
        <v>19.899999999999999</v>
      </c>
      <c r="DC55">
        <v>19</v>
      </c>
      <c r="DD55">
        <v>18.8</v>
      </c>
      <c r="DE55">
        <v>19.5</v>
      </c>
      <c r="DF55">
        <v>15.9</v>
      </c>
      <c r="DG55">
        <v>18</v>
      </c>
      <c r="DH55">
        <v>19.5</v>
      </c>
      <c r="DI55">
        <v>20.5</v>
      </c>
      <c r="DJ55">
        <v>19.899999999999999</v>
      </c>
      <c r="DK55">
        <v>17.7</v>
      </c>
      <c r="DL55">
        <v>19.5</v>
      </c>
      <c r="DM55">
        <v>19.8</v>
      </c>
      <c r="DN55">
        <v>19.899999999999999</v>
      </c>
      <c r="DO55">
        <v>19</v>
      </c>
      <c r="DP55">
        <v>18.8</v>
      </c>
      <c r="DQ55">
        <v>19.5</v>
      </c>
      <c r="DR55">
        <v>15.9</v>
      </c>
      <c r="DS55">
        <v>18</v>
      </c>
      <c r="DT55">
        <v>19.5</v>
      </c>
      <c r="DU55">
        <v>20.5</v>
      </c>
      <c r="DV55">
        <v>19.899999999999999</v>
      </c>
      <c r="DW55">
        <v>17.7</v>
      </c>
      <c r="DX55">
        <v>19.5</v>
      </c>
      <c r="DY55">
        <v>19.8</v>
      </c>
      <c r="DZ55">
        <v>19.899999999999999</v>
      </c>
      <c r="EA55">
        <v>19</v>
      </c>
      <c r="EB55">
        <v>18.8</v>
      </c>
      <c r="EC55">
        <v>19.5</v>
      </c>
      <c r="ED55">
        <v>15.9</v>
      </c>
      <c r="EE55">
        <v>18</v>
      </c>
      <c r="EF55">
        <v>19.5</v>
      </c>
      <c r="EG55">
        <v>20.5</v>
      </c>
      <c r="EH55">
        <v>19.899999999999999</v>
      </c>
      <c r="EI55">
        <v>17.7</v>
      </c>
      <c r="EJ55">
        <v>19.5</v>
      </c>
      <c r="EK55">
        <v>19.8</v>
      </c>
      <c r="EL55">
        <v>19.899999999999999</v>
      </c>
      <c r="EM55">
        <v>19</v>
      </c>
      <c r="EN55">
        <v>18.8</v>
      </c>
      <c r="EO55">
        <v>19.5</v>
      </c>
      <c r="EP55">
        <v>15.9</v>
      </c>
      <c r="EQ55">
        <v>18</v>
      </c>
      <c r="ER55">
        <v>19.5</v>
      </c>
      <c r="ES55">
        <v>20.5</v>
      </c>
      <c r="ET55">
        <v>19.899999999999999</v>
      </c>
      <c r="EU55">
        <v>17.7</v>
      </c>
      <c r="EV55">
        <v>19.5</v>
      </c>
      <c r="EW55">
        <v>19.8</v>
      </c>
      <c r="EX55">
        <v>19.899999999999999</v>
      </c>
      <c r="EY55">
        <v>19</v>
      </c>
      <c r="EZ55">
        <v>18.8</v>
      </c>
      <c r="FA55">
        <v>19.5</v>
      </c>
      <c r="FB55">
        <v>15.9</v>
      </c>
      <c r="FC55">
        <v>18</v>
      </c>
      <c r="FD55">
        <v>19.5</v>
      </c>
      <c r="FE55">
        <v>20.5</v>
      </c>
      <c r="FF55">
        <v>19.899999999999999</v>
      </c>
      <c r="FG55">
        <v>17.7</v>
      </c>
      <c r="FH55">
        <v>19.5</v>
      </c>
      <c r="FI55">
        <v>19.8</v>
      </c>
      <c r="FJ55">
        <v>19.899999999999999</v>
      </c>
      <c r="FK55">
        <v>19</v>
      </c>
      <c r="FL55">
        <v>18.8</v>
      </c>
      <c r="FM55">
        <v>19.5</v>
      </c>
      <c r="FN55">
        <v>15.9</v>
      </c>
      <c r="FO55">
        <v>18</v>
      </c>
      <c r="FP55">
        <v>19.5</v>
      </c>
      <c r="FQ55">
        <v>20.5</v>
      </c>
      <c r="FR55">
        <v>19.899999999999999</v>
      </c>
      <c r="FS55">
        <v>17.7</v>
      </c>
      <c r="FT55">
        <v>19.5</v>
      </c>
      <c r="FU55">
        <v>19.8</v>
      </c>
      <c r="FV55">
        <v>19.899999999999999</v>
      </c>
      <c r="FW55">
        <v>19</v>
      </c>
      <c r="FX55">
        <v>18.8</v>
      </c>
      <c r="FY55">
        <v>19.5</v>
      </c>
      <c r="FZ55">
        <v>15.9</v>
      </c>
      <c r="GA55">
        <v>18</v>
      </c>
      <c r="GB55">
        <v>19.5</v>
      </c>
      <c r="GC55">
        <v>20.5</v>
      </c>
      <c r="GD55">
        <v>19.899999999999999</v>
      </c>
      <c r="GE55">
        <v>17.7</v>
      </c>
      <c r="GF55">
        <v>19.5</v>
      </c>
      <c r="GG55">
        <v>19.8</v>
      </c>
      <c r="GH55">
        <v>19.899999999999999</v>
      </c>
      <c r="GI55">
        <v>19</v>
      </c>
      <c r="GJ55">
        <v>18.8</v>
      </c>
      <c r="GK55">
        <v>19.5</v>
      </c>
      <c r="GL55">
        <v>15.9</v>
      </c>
      <c r="GM55">
        <v>18</v>
      </c>
      <c r="GN55">
        <v>19.5</v>
      </c>
      <c r="GO55">
        <v>20.5</v>
      </c>
      <c r="GP55">
        <v>19.899999999999999</v>
      </c>
      <c r="GQ55">
        <v>17.7</v>
      </c>
      <c r="GR55">
        <v>19.5</v>
      </c>
      <c r="GS55">
        <v>19.8</v>
      </c>
      <c r="GT55">
        <v>19.899999999999999</v>
      </c>
      <c r="GU55">
        <v>19</v>
      </c>
      <c r="GV55">
        <v>18.8</v>
      </c>
      <c r="GW55">
        <v>19.5</v>
      </c>
      <c r="GX55">
        <v>15.9</v>
      </c>
      <c r="GY55">
        <v>18</v>
      </c>
      <c r="GZ55">
        <v>19.5</v>
      </c>
      <c r="HA55">
        <v>20.5</v>
      </c>
      <c r="HB55">
        <v>19.899999999999999</v>
      </c>
      <c r="HC55">
        <v>17.7</v>
      </c>
      <c r="HD55">
        <v>19.5</v>
      </c>
      <c r="HE55">
        <v>19.8</v>
      </c>
      <c r="HF55">
        <v>19.899999999999999</v>
      </c>
      <c r="HG55">
        <v>19</v>
      </c>
      <c r="HH55">
        <v>18.8</v>
      </c>
      <c r="HI55">
        <v>19.5</v>
      </c>
      <c r="HJ55">
        <v>15.9</v>
      </c>
      <c r="HK55">
        <v>18</v>
      </c>
      <c r="HL55">
        <v>19.5</v>
      </c>
      <c r="HM55">
        <v>20.5</v>
      </c>
      <c r="HN55">
        <v>19.899999999999999</v>
      </c>
      <c r="HO55">
        <v>17.7</v>
      </c>
      <c r="HP55">
        <v>19.5</v>
      </c>
      <c r="HQ55">
        <v>19.8</v>
      </c>
      <c r="HR55">
        <v>19.899999999999999</v>
      </c>
      <c r="HS55">
        <v>19</v>
      </c>
      <c r="HT55">
        <v>18.8</v>
      </c>
      <c r="HU55">
        <v>19.5</v>
      </c>
      <c r="HV55">
        <v>15.9</v>
      </c>
      <c r="HW55">
        <v>18</v>
      </c>
      <c r="HX55">
        <v>19.5</v>
      </c>
      <c r="HY55">
        <v>20.5</v>
      </c>
      <c r="HZ55">
        <v>19.899999999999999</v>
      </c>
      <c r="IA55">
        <v>17.7</v>
      </c>
      <c r="IB55">
        <v>19.5</v>
      </c>
      <c r="IC55">
        <v>19.8</v>
      </c>
      <c r="ID55">
        <v>19.899999999999999</v>
      </c>
      <c r="IE55">
        <v>19</v>
      </c>
      <c r="IF55">
        <v>18.8</v>
      </c>
      <c r="IG55">
        <v>19.5</v>
      </c>
      <c r="IH55">
        <v>15.9</v>
      </c>
      <c r="II55">
        <v>18</v>
      </c>
      <c r="IJ55">
        <v>19.5</v>
      </c>
      <c r="IK55">
        <v>20.5</v>
      </c>
      <c r="IL55">
        <v>19.899999999999999</v>
      </c>
      <c r="IM55">
        <v>17.7</v>
      </c>
      <c r="IN55">
        <v>19.5</v>
      </c>
      <c r="IO55">
        <v>19.8</v>
      </c>
      <c r="IP55">
        <v>19.899999999999999</v>
      </c>
      <c r="IQ55">
        <v>19</v>
      </c>
      <c r="IR55">
        <v>18.8</v>
      </c>
      <c r="IS55">
        <v>19.5</v>
      </c>
      <c r="IT55">
        <v>15.9</v>
      </c>
      <c r="IU55">
        <v>18</v>
      </c>
    </row>
    <row r="56" spans="3:255">
      <c r="E56" t="s">
        <v>743</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ET56">
        <v>0</v>
      </c>
      <c r="EU56">
        <v>0</v>
      </c>
      <c r="EV56">
        <v>0</v>
      </c>
      <c r="EW56">
        <v>0</v>
      </c>
      <c r="EX56">
        <v>0</v>
      </c>
      <c r="EY56">
        <v>0</v>
      </c>
      <c r="EZ56">
        <v>0</v>
      </c>
      <c r="FA56">
        <v>0</v>
      </c>
      <c r="FB56">
        <v>0</v>
      </c>
      <c r="FC56">
        <v>0</v>
      </c>
      <c r="FD56">
        <v>0</v>
      </c>
      <c r="FE56">
        <v>0</v>
      </c>
      <c r="FF56">
        <v>0</v>
      </c>
      <c r="FG56">
        <v>0</v>
      </c>
      <c r="FH56">
        <v>0</v>
      </c>
      <c r="FI56">
        <v>0</v>
      </c>
      <c r="FJ56">
        <v>0</v>
      </c>
      <c r="FK56">
        <v>0</v>
      </c>
      <c r="FL56">
        <v>0</v>
      </c>
      <c r="FM56">
        <v>0</v>
      </c>
      <c r="FN56">
        <v>0</v>
      </c>
      <c r="FO56">
        <v>0</v>
      </c>
      <c r="FP56">
        <v>0</v>
      </c>
      <c r="FQ56">
        <v>0</v>
      </c>
      <c r="HZ56">
        <v>0</v>
      </c>
      <c r="IA56">
        <v>0</v>
      </c>
      <c r="IB56">
        <v>0</v>
      </c>
      <c r="IC56">
        <v>0</v>
      </c>
      <c r="ID56">
        <v>0</v>
      </c>
      <c r="IE56">
        <v>0</v>
      </c>
      <c r="IF56">
        <v>0</v>
      </c>
      <c r="IG56">
        <v>0</v>
      </c>
      <c r="IH56">
        <v>0</v>
      </c>
      <c r="II56">
        <v>0</v>
      </c>
      <c r="IJ56">
        <v>0</v>
      </c>
      <c r="IK56">
        <v>0</v>
      </c>
      <c r="IL56">
        <v>0</v>
      </c>
      <c r="IM56">
        <v>0</v>
      </c>
      <c r="IN56">
        <v>0</v>
      </c>
      <c r="IO56">
        <v>0</v>
      </c>
      <c r="IP56">
        <v>0</v>
      </c>
      <c r="IQ56">
        <v>0</v>
      </c>
      <c r="IR56">
        <v>0</v>
      </c>
      <c r="IS56">
        <v>0</v>
      </c>
      <c r="IT56">
        <v>0</v>
      </c>
      <c r="IU56">
        <v>0</v>
      </c>
    </row>
    <row r="57" spans="3:255">
      <c r="C57" t="s">
        <v>765</v>
      </c>
      <c r="D57" t="s">
        <v>776</v>
      </c>
      <c r="E57" t="s">
        <v>736</v>
      </c>
      <c r="F57">
        <v>0.4</v>
      </c>
      <c r="G57">
        <v>0.3</v>
      </c>
      <c r="H57">
        <v>0.3</v>
      </c>
      <c r="I57">
        <v>0.3</v>
      </c>
      <c r="J57">
        <v>0.2</v>
      </c>
      <c r="K57">
        <v>0.1</v>
      </c>
      <c r="L57">
        <v>0.1</v>
      </c>
      <c r="M57">
        <v>0.1</v>
      </c>
      <c r="N57">
        <v>0.1</v>
      </c>
      <c r="O57">
        <v>0.2</v>
      </c>
      <c r="P57">
        <v>0.2</v>
      </c>
      <c r="Q57">
        <v>0.2</v>
      </c>
      <c r="R57">
        <v>0.3</v>
      </c>
      <c r="S57">
        <v>0.3</v>
      </c>
      <c r="T57">
        <v>0.2</v>
      </c>
      <c r="U57">
        <v>0.2</v>
      </c>
      <c r="V57">
        <v>0.2</v>
      </c>
      <c r="W57">
        <v>0.1</v>
      </c>
      <c r="X57">
        <v>0.1</v>
      </c>
      <c r="Y57">
        <v>0.1</v>
      </c>
      <c r="Z57">
        <v>0.1</v>
      </c>
      <c r="AA57">
        <v>0.2</v>
      </c>
      <c r="AB57">
        <v>0.2</v>
      </c>
      <c r="AC57">
        <v>0.2</v>
      </c>
      <c r="AD57">
        <v>0.3</v>
      </c>
      <c r="AE57">
        <v>0.3</v>
      </c>
      <c r="AF57">
        <v>0.2</v>
      </c>
      <c r="AG57">
        <v>0.2</v>
      </c>
      <c r="AH57">
        <v>0.2</v>
      </c>
      <c r="AI57">
        <v>0.1</v>
      </c>
      <c r="AJ57">
        <v>0.1</v>
      </c>
      <c r="AK57">
        <v>0.1</v>
      </c>
      <c r="AL57">
        <v>0.1</v>
      </c>
      <c r="AM57">
        <v>0.2</v>
      </c>
      <c r="AN57">
        <v>0.2</v>
      </c>
      <c r="AO57">
        <v>0.2</v>
      </c>
      <c r="AP57">
        <v>0.3</v>
      </c>
      <c r="AQ57">
        <v>0.3</v>
      </c>
      <c r="AR57">
        <v>0.2</v>
      </c>
      <c r="AS57">
        <v>0.2</v>
      </c>
      <c r="AT57">
        <v>0.2</v>
      </c>
      <c r="AU57">
        <v>0.1</v>
      </c>
      <c r="AV57">
        <v>0.1</v>
      </c>
      <c r="AW57">
        <v>0.1</v>
      </c>
      <c r="AX57">
        <v>0.1</v>
      </c>
      <c r="AY57">
        <v>0.2</v>
      </c>
      <c r="AZ57">
        <v>0.2</v>
      </c>
      <c r="BA57">
        <v>0.2</v>
      </c>
      <c r="BB57">
        <v>0.3</v>
      </c>
      <c r="BC57">
        <v>0.3</v>
      </c>
      <c r="BD57">
        <v>0.2</v>
      </c>
      <c r="BE57">
        <v>0.2</v>
      </c>
      <c r="BF57">
        <v>0.2</v>
      </c>
      <c r="BG57">
        <v>0.1</v>
      </c>
      <c r="BH57">
        <v>0.1</v>
      </c>
      <c r="BI57">
        <v>0.1</v>
      </c>
      <c r="BJ57">
        <v>0.1</v>
      </c>
      <c r="BK57">
        <v>0.2</v>
      </c>
      <c r="BL57">
        <v>0.2</v>
      </c>
      <c r="BM57">
        <v>0.2</v>
      </c>
      <c r="BN57">
        <v>0.3</v>
      </c>
      <c r="BO57">
        <v>0.3</v>
      </c>
      <c r="BP57">
        <v>0.2</v>
      </c>
      <c r="BQ57">
        <v>0.2</v>
      </c>
      <c r="BR57">
        <v>0.2</v>
      </c>
      <c r="BS57">
        <v>0.1</v>
      </c>
      <c r="BT57">
        <v>0.1</v>
      </c>
      <c r="BU57">
        <v>0.1</v>
      </c>
      <c r="BV57">
        <v>0.1</v>
      </c>
      <c r="BW57">
        <v>0.2</v>
      </c>
      <c r="BX57">
        <v>0.2</v>
      </c>
      <c r="BY57">
        <v>0.2</v>
      </c>
      <c r="BZ57">
        <v>0.3</v>
      </c>
      <c r="CA57">
        <v>0.3</v>
      </c>
      <c r="CB57">
        <v>0.2</v>
      </c>
      <c r="CC57">
        <v>0.2</v>
      </c>
      <c r="CD57">
        <v>0.2</v>
      </c>
      <c r="CE57">
        <v>0.1</v>
      </c>
      <c r="CF57">
        <v>0.1</v>
      </c>
      <c r="CG57">
        <v>0.1</v>
      </c>
      <c r="CH57">
        <v>0.1</v>
      </c>
      <c r="CI57">
        <v>0.2</v>
      </c>
      <c r="CJ57">
        <v>0.2</v>
      </c>
      <c r="CK57">
        <v>0.2</v>
      </c>
      <c r="CL57">
        <v>0.3</v>
      </c>
      <c r="CM57">
        <v>0.3</v>
      </c>
      <c r="CN57">
        <v>0.2</v>
      </c>
      <c r="CO57">
        <v>0.2</v>
      </c>
      <c r="CP57">
        <v>0.2</v>
      </c>
      <c r="CQ57">
        <v>0.1</v>
      </c>
      <c r="CR57">
        <v>0.1</v>
      </c>
      <c r="CS57">
        <v>0.1</v>
      </c>
      <c r="CT57">
        <v>0.1</v>
      </c>
      <c r="CU57">
        <v>0.2</v>
      </c>
      <c r="CV57">
        <v>0.2</v>
      </c>
      <c r="CW57">
        <v>0.2</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0</v>
      </c>
      <c r="DU57">
        <v>0</v>
      </c>
      <c r="DV57">
        <v>0</v>
      </c>
      <c r="DW57">
        <v>0</v>
      </c>
      <c r="DX57">
        <v>0</v>
      </c>
      <c r="DY57">
        <v>0</v>
      </c>
      <c r="DZ57">
        <v>0</v>
      </c>
      <c r="EA57">
        <v>0</v>
      </c>
      <c r="EB57">
        <v>0</v>
      </c>
      <c r="EC57">
        <v>0</v>
      </c>
      <c r="ED57">
        <v>0</v>
      </c>
      <c r="EE57">
        <v>0</v>
      </c>
      <c r="EF57">
        <v>0</v>
      </c>
      <c r="EG57">
        <v>0</v>
      </c>
      <c r="EH57">
        <v>0</v>
      </c>
      <c r="EI57">
        <v>0</v>
      </c>
      <c r="EJ57">
        <v>0</v>
      </c>
      <c r="EK57">
        <v>0</v>
      </c>
      <c r="EL57">
        <v>0</v>
      </c>
      <c r="EM57">
        <v>0</v>
      </c>
      <c r="EN57">
        <v>0</v>
      </c>
      <c r="EO57">
        <v>0</v>
      </c>
      <c r="EP57">
        <v>0</v>
      </c>
      <c r="EQ57">
        <v>0</v>
      </c>
      <c r="ER57">
        <v>0</v>
      </c>
      <c r="ES57">
        <v>0</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v>0</v>
      </c>
      <c r="FW57">
        <v>0</v>
      </c>
      <c r="FX57">
        <v>0</v>
      </c>
      <c r="FY57">
        <v>0</v>
      </c>
      <c r="FZ57">
        <v>0</v>
      </c>
      <c r="GA57">
        <v>0</v>
      </c>
      <c r="GB57">
        <v>0</v>
      </c>
      <c r="GC57">
        <v>0</v>
      </c>
      <c r="GD57">
        <v>0</v>
      </c>
      <c r="GE57">
        <v>0</v>
      </c>
      <c r="GF57">
        <v>0</v>
      </c>
      <c r="GG57">
        <v>0</v>
      </c>
      <c r="GH57">
        <v>0</v>
      </c>
      <c r="GI57">
        <v>0</v>
      </c>
      <c r="GJ57">
        <v>0</v>
      </c>
      <c r="GK57">
        <v>0</v>
      </c>
      <c r="GL57">
        <v>0</v>
      </c>
      <c r="GM57">
        <v>0</v>
      </c>
      <c r="GN57">
        <v>0</v>
      </c>
      <c r="GO57">
        <v>0</v>
      </c>
      <c r="GP57">
        <v>0</v>
      </c>
      <c r="GQ57">
        <v>0</v>
      </c>
      <c r="GR57">
        <v>0</v>
      </c>
      <c r="GS57">
        <v>0</v>
      </c>
      <c r="GT57">
        <v>0</v>
      </c>
      <c r="GU57">
        <v>0</v>
      </c>
      <c r="GV57">
        <v>0</v>
      </c>
      <c r="GW57">
        <v>0</v>
      </c>
      <c r="GX57">
        <v>0</v>
      </c>
      <c r="GY57">
        <v>0</v>
      </c>
      <c r="GZ57">
        <v>0</v>
      </c>
      <c r="HA57">
        <v>0</v>
      </c>
      <c r="HB57">
        <v>0</v>
      </c>
      <c r="HC57">
        <v>0</v>
      </c>
      <c r="HD57">
        <v>0</v>
      </c>
      <c r="HE57">
        <v>0</v>
      </c>
      <c r="HF57">
        <v>0</v>
      </c>
      <c r="HG57">
        <v>0</v>
      </c>
      <c r="HH57">
        <v>0</v>
      </c>
      <c r="HI57">
        <v>0</v>
      </c>
      <c r="HJ57">
        <v>0</v>
      </c>
      <c r="HK57">
        <v>0</v>
      </c>
      <c r="HL57">
        <v>0</v>
      </c>
      <c r="HM57">
        <v>0</v>
      </c>
      <c r="HN57">
        <v>0</v>
      </c>
      <c r="HO57">
        <v>0</v>
      </c>
      <c r="HP57">
        <v>0</v>
      </c>
      <c r="HQ57">
        <v>0</v>
      </c>
      <c r="HR57">
        <v>0</v>
      </c>
      <c r="HS57">
        <v>0</v>
      </c>
      <c r="HT57">
        <v>0</v>
      </c>
      <c r="HU57">
        <v>0</v>
      </c>
      <c r="HV57">
        <v>0</v>
      </c>
      <c r="HW57">
        <v>0</v>
      </c>
      <c r="HX57">
        <v>0</v>
      </c>
      <c r="HY57">
        <v>0</v>
      </c>
      <c r="HZ57">
        <v>0</v>
      </c>
      <c r="IA57">
        <v>0</v>
      </c>
      <c r="IB57">
        <v>0</v>
      </c>
      <c r="IC57">
        <v>0</v>
      </c>
      <c r="ID57">
        <v>0</v>
      </c>
      <c r="IE57">
        <v>0</v>
      </c>
      <c r="IF57">
        <v>0</v>
      </c>
      <c r="IG57">
        <v>0</v>
      </c>
      <c r="IH57">
        <v>0</v>
      </c>
      <c r="II57">
        <v>0</v>
      </c>
      <c r="IJ57">
        <v>0</v>
      </c>
      <c r="IK57">
        <v>0</v>
      </c>
      <c r="IL57">
        <v>0</v>
      </c>
      <c r="IM57">
        <v>0</v>
      </c>
      <c r="IN57">
        <v>0</v>
      </c>
      <c r="IO57">
        <v>0</v>
      </c>
      <c r="IP57">
        <v>0</v>
      </c>
      <c r="IQ57">
        <v>0</v>
      </c>
      <c r="IR57">
        <v>0</v>
      </c>
      <c r="IS57">
        <v>0</v>
      </c>
      <c r="IT57">
        <v>0</v>
      </c>
      <c r="IU57">
        <v>0</v>
      </c>
    </row>
    <row r="58" spans="3:255">
      <c r="C58" t="s">
        <v>765</v>
      </c>
      <c r="D58" t="s">
        <v>777</v>
      </c>
      <c r="E58" t="s">
        <v>738</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c r="ED58">
        <v>0</v>
      </c>
      <c r="EE58">
        <v>0</v>
      </c>
      <c r="EF58">
        <v>0</v>
      </c>
      <c r="EG58">
        <v>0</v>
      </c>
      <c r="EH58">
        <v>0</v>
      </c>
      <c r="EI58">
        <v>0</v>
      </c>
      <c r="EJ58">
        <v>0</v>
      </c>
      <c r="EK58">
        <v>0</v>
      </c>
      <c r="EL58">
        <v>0</v>
      </c>
      <c r="EM58">
        <v>0</v>
      </c>
      <c r="EN58">
        <v>0</v>
      </c>
      <c r="EO58">
        <v>0</v>
      </c>
      <c r="EP58">
        <v>0</v>
      </c>
      <c r="EQ58">
        <v>0</v>
      </c>
      <c r="ER58">
        <v>0</v>
      </c>
      <c r="ES58">
        <v>0</v>
      </c>
      <c r="ET58">
        <v>0</v>
      </c>
      <c r="EU58">
        <v>0</v>
      </c>
      <c r="EV58">
        <v>0</v>
      </c>
      <c r="EW58">
        <v>0</v>
      </c>
      <c r="EX58">
        <v>0</v>
      </c>
      <c r="EY58">
        <v>0</v>
      </c>
      <c r="EZ58">
        <v>0</v>
      </c>
      <c r="FA58">
        <v>0</v>
      </c>
      <c r="FB58">
        <v>0</v>
      </c>
      <c r="FC58">
        <v>0</v>
      </c>
      <c r="FD58">
        <v>0</v>
      </c>
      <c r="FE58">
        <v>0</v>
      </c>
      <c r="FF58">
        <v>0</v>
      </c>
      <c r="FG58">
        <v>0</v>
      </c>
      <c r="FH58">
        <v>0</v>
      </c>
      <c r="FI58">
        <v>0</v>
      </c>
      <c r="FJ58">
        <v>0</v>
      </c>
      <c r="FK58">
        <v>0</v>
      </c>
      <c r="FL58">
        <v>0</v>
      </c>
      <c r="FM58">
        <v>0</v>
      </c>
      <c r="FN58">
        <v>0</v>
      </c>
      <c r="FO58">
        <v>0</v>
      </c>
      <c r="FP58">
        <v>0</v>
      </c>
      <c r="FQ58">
        <v>0</v>
      </c>
      <c r="FR58">
        <v>0</v>
      </c>
      <c r="FS58">
        <v>0</v>
      </c>
      <c r="FT58">
        <v>0</v>
      </c>
      <c r="FU58">
        <v>0</v>
      </c>
      <c r="FV58">
        <v>0</v>
      </c>
      <c r="FW58">
        <v>0</v>
      </c>
      <c r="FX58">
        <v>0</v>
      </c>
      <c r="FY58">
        <v>0</v>
      </c>
      <c r="FZ58">
        <v>0</v>
      </c>
      <c r="GA58">
        <v>0</v>
      </c>
      <c r="GB58">
        <v>0</v>
      </c>
      <c r="GC58">
        <v>0</v>
      </c>
      <c r="GD58">
        <v>0</v>
      </c>
      <c r="GE58">
        <v>0</v>
      </c>
      <c r="GF58">
        <v>0</v>
      </c>
      <c r="GG58">
        <v>0</v>
      </c>
      <c r="GH58">
        <v>0</v>
      </c>
      <c r="GI58">
        <v>0</v>
      </c>
      <c r="GJ58">
        <v>0</v>
      </c>
      <c r="GK58">
        <v>0</v>
      </c>
      <c r="GL58">
        <v>0</v>
      </c>
      <c r="GM58">
        <v>0</v>
      </c>
      <c r="GN58">
        <v>0</v>
      </c>
      <c r="GO58">
        <v>0</v>
      </c>
      <c r="GP58">
        <v>0</v>
      </c>
      <c r="GQ58">
        <v>0</v>
      </c>
      <c r="GR58">
        <v>0</v>
      </c>
      <c r="GS58">
        <v>0</v>
      </c>
      <c r="GT58">
        <v>0</v>
      </c>
      <c r="GU58">
        <v>0</v>
      </c>
      <c r="GV58">
        <v>0</v>
      </c>
      <c r="GW58">
        <v>0</v>
      </c>
      <c r="GX58">
        <v>0</v>
      </c>
      <c r="GY58">
        <v>0</v>
      </c>
      <c r="GZ58">
        <v>0</v>
      </c>
      <c r="HA58">
        <v>0</v>
      </c>
      <c r="HB58">
        <v>0</v>
      </c>
      <c r="HC58">
        <v>0</v>
      </c>
      <c r="HD58">
        <v>0</v>
      </c>
      <c r="HE58">
        <v>0</v>
      </c>
      <c r="HF58">
        <v>0</v>
      </c>
      <c r="HG58">
        <v>0</v>
      </c>
      <c r="HH58">
        <v>0</v>
      </c>
      <c r="HI58">
        <v>0</v>
      </c>
      <c r="HJ58">
        <v>0</v>
      </c>
      <c r="HK58">
        <v>0</v>
      </c>
      <c r="HL58">
        <v>0</v>
      </c>
      <c r="HM58">
        <v>0</v>
      </c>
      <c r="HN58">
        <v>0</v>
      </c>
      <c r="HO58">
        <v>0</v>
      </c>
      <c r="HP58">
        <v>0</v>
      </c>
      <c r="HQ58">
        <v>0</v>
      </c>
      <c r="HR58">
        <v>0</v>
      </c>
      <c r="HS58">
        <v>0</v>
      </c>
      <c r="HT58">
        <v>0</v>
      </c>
      <c r="HU58">
        <v>0</v>
      </c>
      <c r="HV58">
        <v>0</v>
      </c>
      <c r="HW58">
        <v>0</v>
      </c>
      <c r="HX58">
        <v>0</v>
      </c>
      <c r="HY58">
        <v>0</v>
      </c>
      <c r="HZ58">
        <v>0</v>
      </c>
      <c r="IA58">
        <v>0</v>
      </c>
      <c r="IB58">
        <v>0</v>
      </c>
      <c r="IC58">
        <v>0</v>
      </c>
      <c r="ID58">
        <v>0</v>
      </c>
      <c r="IE58">
        <v>0</v>
      </c>
      <c r="IF58">
        <v>0</v>
      </c>
      <c r="IG58">
        <v>0</v>
      </c>
      <c r="IH58">
        <v>0</v>
      </c>
      <c r="II58">
        <v>0</v>
      </c>
      <c r="IJ58">
        <v>0</v>
      </c>
      <c r="IK58">
        <v>0</v>
      </c>
      <c r="IL58">
        <v>0</v>
      </c>
      <c r="IM58">
        <v>0</v>
      </c>
      <c r="IN58">
        <v>0</v>
      </c>
      <c r="IO58">
        <v>0</v>
      </c>
      <c r="IP58">
        <v>0</v>
      </c>
      <c r="IQ58">
        <v>0</v>
      </c>
      <c r="IR58">
        <v>0</v>
      </c>
      <c r="IS58">
        <v>0</v>
      </c>
      <c r="IT58">
        <v>0</v>
      </c>
      <c r="IU58">
        <v>0</v>
      </c>
    </row>
    <row r="59" spans="3:255">
      <c r="C59" t="s">
        <v>765</v>
      </c>
      <c r="E59" t="s">
        <v>739</v>
      </c>
      <c r="F59">
        <v>0.4</v>
      </c>
      <c r="G59">
        <v>0.3</v>
      </c>
      <c r="H59">
        <v>0.3</v>
      </c>
      <c r="I59">
        <v>0.3</v>
      </c>
      <c r="J59">
        <v>0.2</v>
      </c>
      <c r="K59">
        <v>0.1</v>
      </c>
      <c r="L59">
        <v>0.1</v>
      </c>
      <c r="M59">
        <v>0.1</v>
      </c>
      <c r="N59">
        <v>0.1</v>
      </c>
      <c r="O59">
        <v>0.2</v>
      </c>
      <c r="P59">
        <v>0.2</v>
      </c>
      <c r="Q59">
        <v>0.2</v>
      </c>
      <c r="R59">
        <v>0.3</v>
      </c>
      <c r="S59">
        <v>0.3</v>
      </c>
      <c r="T59">
        <v>0.2</v>
      </c>
      <c r="U59">
        <v>0.2</v>
      </c>
      <c r="V59">
        <v>0.2</v>
      </c>
      <c r="W59">
        <v>0.1</v>
      </c>
      <c r="X59">
        <v>0.1</v>
      </c>
      <c r="Y59">
        <v>0.1</v>
      </c>
      <c r="Z59">
        <v>0.1</v>
      </c>
      <c r="AA59">
        <v>0.2</v>
      </c>
      <c r="AB59">
        <v>0.2</v>
      </c>
      <c r="AC59">
        <v>0.2</v>
      </c>
      <c r="AD59">
        <v>0.3</v>
      </c>
      <c r="AE59">
        <v>0.3</v>
      </c>
      <c r="AF59">
        <v>0.2</v>
      </c>
      <c r="AG59">
        <v>0.2</v>
      </c>
      <c r="AH59">
        <v>0.2</v>
      </c>
      <c r="AI59">
        <v>0.1</v>
      </c>
      <c r="AJ59">
        <v>0.1</v>
      </c>
      <c r="AK59">
        <v>0.1</v>
      </c>
      <c r="AL59">
        <v>0.1</v>
      </c>
      <c r="AM59">
        <v>0.2</v>
      </c>
      <c r="AN59">
        <v>0.2</v>
      </c>
      <c r="AO59">
        <v>0.2</v>
      </c>
      <c r="AP59">
        <v>0.3</v>
      </c>
      <c r="AQ59">
        <v>0.3</v>
      </c>
      <c r="AR59">
        <v>0.2</v>
      </c>
      <c r="AS59">
        <v>0.2</v>
      </c>
      <c r="AT59">
        <v>0.2</v>
      </c>
      <c r="AU59">
        <v>0.1</v>
      </c>
      <c r="AV59">
        <v>0.1</v>
      </c>
      <c r="AW59">
        <v>0.1</v>
      </c>
      <c r="AX59">
        <v>0.1</v>
      </c>
      <c r="AY59">
        <v>0.2</v>
      </c>
      <c r="AZ59">
        <v>0.2</v>
      </c>
      <c r="BA59">
        <v>0.2</v>
      </c>
      <c r="BB59">
        <v>0.3</v>
      </c>
      <c r="BC59">
        <v>0.3</v>
      </c>
      <c r="BD59">
        <v>0.2</v>
      </c>
      <c r="BE59">
        <v>0.2</v>
      </c>
      <c r="BF59">
        <v>0.2</v>
      </c>
      <c r="BG59">
        <v>0.1</v>
      </c>
      <c r="BH59">
        <v>0.1</v>
      </c>
      <c r="BI59">
        <v>0.1</v>
      </c>
      <c r="BJ59">
        <v>0.1</v>
      </c>
      <c r="BK59">
        <v>0.2</v>
      </c>
      <c r="BL59">
        <v>0.2</v>
      </c>
      <c r="BM59">
        <v>0.2</v>
      </c>
      <c r="BN59">
        <v>0.3</v>
      </c>
      <c r="BO59">
        <v>0.3</v>
      </c>
      <c r="BP59">
        <v>0.2</v>
      </c>
      <c r="BQ59">
        <v>0.2</v>
      </c>
      <c r="BR59">
        <v>0.2</v>
      </c>
      <c r="BS59">
        <v>0.1</v>
      </c>
      <c r="BT59">
        <v>0.1</v>
      </c>
      <c r="BU59">
        <v>0.1</v>
      </c>
      <c r="BV59">
        <v>0.1</v>
      </c>
      <c r="BW59">
        <v>0.2</v>
      </c>
      <c r="BX59">
        <v>0.2</v>
      </c>
      <c r="BY59">
        <v>0.2</v>
      </c>
      <c r="BZ59">
        <v>0.3</v>
      </c>
      <c r="CA59">
        <v>0.3</v>
      </c>
      <c r="CB59">
        <v>0.2</v>
      </c>
      <c r="CC59">
        <v>0.2</v>
      </c>
      <c r="CD59">
        <v>0.2</v>
      </c>
      <c r="CE59">
        <v>0.1</v>
      </c>
      <c r="CF59">
        <v>0.1</v>
      </c>
      <c r="CG59">
        <v>0.1</v>
      </c>
      <c r="CH59">
        <v>0.1</v>
      </c>
      <c r="CI59">
        <v>0.2</v>
      </c>
      <c r="CJ59">
        <v>0.2</v>
      </c>
      <c r="CK59">
        <v>0.2</v>
      </c>
      <c r="CL59">
        <v>0.3</v>
      </c>
      <c r="CM59">
        <v>0.3</v>
      </c>
      <c r="CN59">
        <v>0.2</v>
      </c>
      <c r="CO59">
        <v>0.2</v>
      </c>
      <c r="CP59">
        <v>0.2</v>
      </c>
      <c r="CQ59">
        <v>0.1</v>
      </c>
      <c r="CR59">
        <v>0.1</v>
      </c>
      <c r="CS59">
        <v>0.1</v>
      </c>
      <c r="CT59">
        <v>0.1</v>
      </c>
      <c r="CU59">
        <v>0.2</v>
      </c>
      <c r="CV59">
        <v>0.2</v>
      </c>
      <c r="CW59">
        <v>0.2</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v>0</v>
      </c>
      <c r="GC59">
        <v>0</v>
      </c>
      <c r="GD59">
        <v>0</v>
      </c>
      <c r="GE59">
        <v>0</v>
      </c>
      <c r="GF59">
        <v>0</v>
      </c>
      <c r="GG59">
        <v>0</v>
      </c>
      <c r="GH59">
        <v>0</v>
      </c>
      <c r="GI59">
        <v>0</v>
      </c>
      <c r="GJ59">
        <v>0</v>
      </c>
      <c r="GK59">
        <v>0</v>
      </c>
      <c r="GL59">
        <v>0</v>
      </c>
      <c r="GM59">
        <v>0</v>
      </c>
      <c r="GN59">
        <v>0</v>
      </c>
      <c r="GO59">
        <v>0</v>
      </c>
      <c r="GP59">
        <v>0</v>
      </c>
      <c r="GQ59">
        <v>0</v>
      </c>
      <c r="GR59">
        <v>0</v>
      </c>
      <c r="GS59">
        <v>0</v>
      </c>
      <c r="GT59">
        <v>0</v>
      </c>
      <c r="GU59">
        <v>0</v>
      </c>
      <c r="GV59">
        <v>0</v>
      </c>
      <c r="GW59">
        <v>0</v>
      </c>
      <c r="GX59">
        <v>0</v>
      </c>
      <c r="GY59">
        <v>0</v>
      </c>
      <c r="GZ59">
        <v>0</v>
      </c>
      <c r="HA59">
        <v>0</v>
      </c>
      <c r="HB59">
        <v>0</v>
      </c>
      <c r="HC59">
        <v>0</v>
      </c>
      <c r="HD59">
        <v>0</v>
      </c>
      <c r="HE59">
        <v>0</v>
      </c>
      <c r="HF59">
        <v>0</v>
      </c>
      <c r="HG59">
        <v>0</v>
      </c>
      <c r="HH59">
        <v>0</v>
      </c>
      <c r="HI59">
        <v>0</v>
      </c>
      <c r="HJ59">
        <v>0</v>
      </c>
      <c r="HK59">
        <v>0</v>
      </c>
      <c r="HL59">
        <v>0</v>
      </c>
      <c r="HM59">
        <v>0</v>
      </c>
      <c r="HN59">
        <v>0</v>
      </c>
      <c r="HO59">
        <v>0</v>
      </c>
      <c r="HP59">
        <v>0</v>
      </c>
      <c r="HQ59">
        <v>0</v>
      </c>
      <c r="HR59">
        <v>0</v>
      </c>
      <c r="HS59">
        <v>0</v>
      </c>
      <c r="HT59">
        <v>0</v>
      </c>
      <c r="HU59">
        <v>0</v>
      </c>
      <c r="HV59">
        <v>0</v>
      </c>
      <c r="HW59">
        <v>0</v>
      </c>
      <c r="HX59">
        <v>0</v>
      </c>
      <c r="HY59">
        <v>0</v>
      </c>
      <c r="HZ59">
        <v>0</v>
      </c>
      <c r="IA59">
        <v>0</v>
      </c>
      <c r="IB59">
        <v>0</v>
      </c>
      <c r="IC59">
        <v>0</v>
      </c>
      <c r="ID59">
        <v>0</v>
      </c>
      <c r="IE59">
        <v>0</v>
      </c>
      <c r="IF59">
        <v>0</v>
      </c>
      <c r="IG59">
        <v>0</v>
      </c>
      <c r="IH59">
        <v>0</v>
      </c>
      <c r="II59">
        <v>0</v>
      </c>
      <c r="IJ59">
        <v>0</v>
      </c>
      <c r="IK59">
        <v>0</v>
      </c>
      <c r="IL59">
        <v>0</v>
      </c>
      <c r="IM59">
        <v>0</v>
      </c>
      <c r="IN59">
        <v>0</v>
      </c>
      <c r="IO59">
        <v>0</v>
      </c>
      <c r="IP59">
        <v>0</v>
      </c>
      <c r="IQ59">
        <v>0</v>
      </c>
      <c r="IR59">
        <v>0</v>
      </c>
      <c r="IS59">
        <v>0</v>
      </c>
      <c r="IT59">
        <v>0</v>
      </c>
      <c r="IU59">
        <v>0</v>
      </c>
    </row>
    <row r="60" spans="3:255">
      <c r="E60" t="s">
        <v>746</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ET60">
        <v>0</v>
      </c>
      <c r="EU60">
        <v>0</v>
      </c>
      <c r="EV60">
        <v>0</v>
      </c>
      <c r="EW60">
        <v>0</v>
      </c>
      <c r="EX60">
        <v>0</v>
      </c>
      <c r="EY60">
        <v>0</v>
      </c>
      <c r="EZ60">
        <v>0</v>
      </c>
      <c r="FA60">
        <v>0</v>
      </c>
      <c r="FB60">
        <v>0</v>
      </c>
      <c r="FC60">
        <v>0</v>
      </c>
      <c r="FD60">
        <v>0</v>
      </c>
      <c r="FE60">
        <v>0</v>
      </c>
      <c r="FF60">
        <v>0</v>
      </c>
      <c r="FG60">
        <v>0</v>
      </c>
      <c r="FH60">
        <v>0</v>
      </c>
      <c r="FI60">
        <v>0</v>
      </c>
      <c r="FJ60">
        <v>0</v>
      </c>
      <c r="FK60">
        <v>0</v>
      </c>
      <c r="FL60">
        <v>0</v>
      </c>
      <c r="FM60">
        <v>0</v>
      </c>
      <c r="FN60">
        <v>0</v>
      </c>
      <c r="FO60">
        <v>0</v>
      </c>
      <c r="FP60">
        <v>0</v>
      </c>
      <c r="FQ60">
        <v>0</v>
      </c>
      <c r="HZ60">
        <v>0</v>
      </c>
      <c r="IA60">
        <v>0</v>
      </c>
      <c r="IB60">
        <v>0</v>
      </c>
      <c r="IC60">
        <v>0</v>
      </c>
      <c r="ID60">
        <v>0</v>
      </c>
      <c r="IE60">
        <v>0</v>
      </c>
      <c r="IF60">
        <v>0</v>
      </c>
      <c r="IG60">
        <v>0</v>
      </c>
      <c r="IH60">
        <v>0</v>
      </c>
      <c r="II60">
        <v>0</v>
      </c>
      <c r="IJ60">
        <v>0</v>
      </c>
      <c r="IK60">
        <v>0</v>
      </c>
      <c r="IL60">
        <v>0</v>
      </c>
      <c r="IM60">
        <v>0</v>
      </c>
      <c r="IN60">
        <v>0</v>
      </c>
      <c r="IO60">
        <v>0</v>
      </c>
      <c r="IP60">
        <v>0</v>
      </c>
      <c r="IQ60">
        <v>0</v>
      </c>
      <c r="IR60">
        <v>0</v>
      </c>
      <c r="IS60">
        <v>0</v>
      </c>
      <c r="IT60">
        <v>0</v>
      </c>
      <c r="IU60">
        <v>0</v>
      </c>
    </row>
    <row r="61" spans="3:255">
      <c r="C61" t="s">
        <v>765</v>
      </c>
      <c r="D61" t="s">
        <v>778</v>
      </c>
      <c r="E61" t="s">
        <v>736</v>
      </c>
      <c r="F61">
        <v>26</v>
      </c>
      <c r="G61">
        <v>24.3</v>
      </c>
      <c r="H61">
        <v>25.1</v>
      </c>
      <c r="I61">
        <v>29</v>
      </c>
      <c r="J61">
        <v>27.5</v>
      </c>
      <c r="K61">
        <v>27.5</v>
      </c>
      <c r="L61">
        <v>28.2</v>
      </c>
      <c r="M61">
        <v>22.1</v>
      </c>
      <c r="N61">
        <v>27.5</v>
      </c>
      <c r="O61">
        <v>28.2</v>
      </c>
      <c r="P61">
        <v>27.5</v>
      </c>
      <c r="Q61">
        <v>28.2</v>
      </c>
      <c r="R61">
        <v>30.6</v>
      </c>
      <c r="S61">
        <v>28.2</v>
      </c>
      <c r="T61">
        <v>30.6</v>
      </c>
      <c r="U61">
        <v>29.9</v>
      </c>
      <c r="V61">
        <v>30.6</v>
      </c>
      <c r="W61">
        <v>30.5</v>
      </c>
      <c r="X61">
        <v>31.3</v>
      </c>
      <c r="Y61">
        <v>24.5</v>
      </c>
      <c r="Z61">
        <v>30.5</v>
      </c>
      <c r="AA61">
        <v>31.3</v>
      </c>
      <c r="AB61">
        <v>30.5</v>
      </c>
      <c r="AC61">
        <v>31.3</v>
      </c>
      <c r="AD61">
        <v>28.6</v>
      </c>
      <c r="AE61">
        <v>26.5</v>
      </c>
      <c r="AF61">
        <v>28.6</v>
      </c>
      <c r="AG61">
        <v>28</v>
      </c>
      <c r="AH61">
        <v>28.6</v>
      </c>
      <c r="AI61">
        <v>28.6</v>
      </c>
      <c r="AJ61">
        <v>29.2</v>
      </c>
      <c r="AK61">
        <v>23.1</v>
      </c>
      <c r="AL61">
        <v>28.6</v>
      </c>
      <c r="AM61">
        <v>29.2</v>
      </c>
      <c r="AN61">
        <v>28.6</v>
      </c>
      <c r="AO61">
        <v>29.2</v>
      </c>
      <c r="AP61">
        <v>28.6</v>
      </c>
      <c r="AQ61">
        <v>26.5</v>
      </c>
      <c r="AR61">
        <v>28.6</v>
      </c>
      <c r="AS61">
        <v>28</v>
      </c>
      <c r="AT61">
        <v>28.6</v>
      </c>
      <c r="AU61">
        <v>28.6</v>
      </c>
      <c r="AV61">
        <v>29.2</v>
      </c>
      <c r="AW61">
        <v>23.1</v>
      </c>
      <c r="AX61">
        <v>28.6</v>
      </c>
      <c r="AY61">
        <v>29.2</v>
      </c>
      <c r="AZ61">
        <v>28.6</v>
      </c>
      <c r="BA61">
        <v>29.2</v>
      </c>
      <c r="BB61">
        <v>28.6</v>
      </c>
      <c r="BC61">
        <v>26.5</v>
      </c>
      <c r="BD61">
        <v>28.6</v>
      </c>
      <c r="BE61">
        <v>28</v>
      </c>
      <c r="BF61">
        <v>28.6</v>
      </c>
      <c r="BG61">
        <v>28.6</v>
      </c>
      <c r="BH61">
        <v>29.2</v>
      </c>
      <c r="BI61">
        <v>23.1</v>
      </c>
      <c r="BJ61">
        <v>28.6</v>
      </c>
      <c r="BK61">
        <v>29.2</v>
      </c>
      <c r="BL61">
        <v>28.6</v>
      </c>
      <c r="BM61">
        <v>29.2</v>
      </c>
      <c r="BN61">
        <v>28.6</v>
      </c>
      <c r="BO61">
        <v>26.5</v>
      </c>
      <c r="BP61">
        <v>28.6</v>
      </c>
      <c r="BQ61">
        <v>28</v>
      </c>
      <c r="BR61">
        <v>28.6</v>
      </c>
      <c r="BS61">
        <v>28.6</v>
      </c>
      <c r="BT61">
        <v>29.2</v>
      </c>
      <c r="BU61">
        <v>23.1</v>
      </c>
      <c r="BV61">
        <v>28.6</v>
      </c>
      <c r="BW61">
        <v>29.2</v>
      </c>
      <c r="BX61">
        <v>28.6</v>
      </c>
      <c r="BY61">
        <v>29.2</v>
      </c>
      <c r="BZ61">
        <v>28.6</v>
      </c>
      <c r="CA61">
        <v>26.5</v>
      </c>
      <c r="CB61">
        <v>28.6</v>
      </c>
      <c r="CC61">
        <v>28</v>
      </c>
      <c r="CD61">
        <v>28.6</v>
      </c>
      <c r="CE61">
        <v>28.6</v>
      </c>
      <c r="CF61">
        <v>29.2</v>
      </c>
      <c r="CG61">
        <v>23.1</v>
      </c>
      <c r="CH61">
        <v>28.6</v>
      </c>
      <c r="CI61">
        <v>29.2</v>
      </c>
      <c r="CJ61">
        <v>28.6</v>
      </c>
      <c r="CK61">
        <v>29.2</v>
      </c>
      <c r="CL61">
        <v>28.6</v>
      </c>
      <c r="CM61">
        <v>26.5</v>
      </c>
      <c r="CN61">
        <v>28.6</v>
      </c>
      <c r="CO61">
        <v>28</v>
      </c>
      <c r="CP61">
        <v>28.6</v>
      </c>
      <c r="CQ61">
        <v>28.6</v>
      </c>
      <c r="CR61">
        <v>29.2</v>
      </c>
      <c r="CS61">
        <v>23.1</v>
      </c>
      <c r="CT61">
        <v>28.6</v>
      </c>
      <c r="CU61">
        <v>29.2</v>
      </c>
      <c r="CV61">
        <v>28.6</v>
      </c>
      <c r="CW61">
        <v>29.2</v>
      </c>
      <c r="CX61">
        <v>28.6</v>
      </c>
      <c r="CY61">
        <v>26.5</v>
      </c>
      <c r="CZ61">
        <v>28.6</v>
      </c>
      <c r="DA61">
        <v>28</v>
      </c>
      <c r="DB61">
        <v>28.6</v>
      </c>
      <c r="DC61">
        <v>28.6</v>
      </c>
      <c r="DD61">
        <v>29.2</v>
      </c>
      <c r="DE61">
        <v>23.1</v>
      </c>
      <c r="DF61">
        <v>28.6</v>
      </c>
      <c r="DG61">
        <v>29.2</v>
      </c>
      <c r="DH61">
        <v>28.6</v>
      </c>
      <c r="DI61">
        <v>29.2</v>
      </c>
      <c r="DJ61">
        <v>28.6</v>
      </c>
      <c r="DK61">
        <v>26.5</v>
      </c>
      <c r="DL61">
        <v>28.6</v>
      </c>
      <c r="DM61">
        <v>28</v>
      </c>
      <c r="DN61">
        <v>28.6</v>
      </c>
      <c r="DO61">
        <v>28.6</v>
      </c>
      <c r="DP61">
        <v>29.2</v>
      </c>
      <c r="DQ61">
        <v>23.1</v>
      </c>
      <c r="DR61">
        <v>28.6</v>
      </c>
      <c r="DS61">
        <v>29.2</v>
      </c>
      <c r="DT61">
        <v>28.6</v>
      </c>
      <c r="DU61">
        <v>29.2</v>
      </c>
      <c r="DV61">
        <v>28.6</v>
      </c>
      <c r="DW61">
        <v>26.5</v>
      </c>
      <c r="DX61">
        <v>28.6</v>
      </c>
      <c r="DY61">
        <v>28</v>
      </c>
      <c r="DZ61">
        <v>28.6</v>
      </c>
      <c r="EA61">
        <v>28.6</v>
      </c>
      <c r="EB61">
        <v>29.2</v>
      </c>
      <c r="EC61">
        <v>23.1</v>
      </c>
      <c r="ED61">
        <v>28.6</v>
      </c>
      <c r="EE61">
        <v>29.2</v>
      </c>
      <c r="EF61">
        <v>28.6</v>
      </c>
      <c r="EG61">
        <v>29.2</v>
      </c>
      <c r="EH61">
        <v>28.6</v>
      </c>
      <c r="EI61">
        <v>26.5</v>
      </c>
      <c r="EJ61">
        <v>28.6</v>
      </c>
      <c r="EK61">
        <v>28</v>
      </c>
      <c r="EL61">
        <v>28.6</v>
      </c>
      <c r="EM61">
        <v>28.6</v>
      </c>
      <c r="EN61">
        <v>29.2</v>
      </c>
      <c r="EO61">
        <v>23.1</v>
      </c>
      <c r="EP61">
        <v>28.6</v>
      </c>
      <c r="EQ61">
        <v>29.2</v>
      </c>
      <c r="ER61">
        <v>28.6</v>
      </c>
      <c r="ES61">
        <v>29.2</v>
      </c>
      <c r="ET61">
        <v>28.6</v>
      </c>
      <c r="EU61">
        <v>26.5</v>
      </c>
      <c r="EV61">
        <v>28.6</v>
      </c>
      <c r="EW61">
        <v>28</v>
      </c>
      <c r="EX61">
        <v>28.6</v>
      </c>
      <c r="EY61">
        <v>28.6</v>
      </c>
      <c r="EZ61">
        <v>29.2</v>
      </c>
      <c r="FA61">
        <v>23.1</v>
      </c>
      <c r="FB61">
        <v>28.6</v>
      </c>
      <c r="FC61">
        <v>29.2</v>
      </c>
      <c r="FD61">
        <v>28.6</v>
      </c>
      <c r="FE61">
        <v>29.2</v>
      </c>
      <c r="FF61">
        <v>28.6</v>
      </c>
      <c r="FG61">
        <v>26.5</v>
      </c>
      <c r="FH61">
        <v>28.6</v>
      </c>
      <c r="FI61">
        <v>28</v>
      </c>
      <c r="FJ61">
        <v>28.6</v>
      </c>
      <c r="FK61">
        <v>28.6</v>
      </c>
      <c r="FL61">
        <v>29.2</v>
      </c>
      <c r="FM61">
        <v>23.1</v>
      </c>
      <c r="FN61">
        <v>28.6</v>
      </c>
      <c r="FO61">
        <v>29.2</v>
      </c>
      <c r="FP61">
        <v>28.6</v>
      </c>
      <c r="FQ61">
        <v>29.2</v>
      </c>
      <c r="FR61">
        <v>28.6</v>
      </c>
      <c r="FS61">
        <v>26.5</v>
      </c>
      <c r="FT61">
        <v>28.6</v>
      </c>
      <c r="FU61">
        <v>28</v>
      </c>
      <c r="FV61">
        <v>28.6</v>
      </c>
      <c r="FW61">
        <v>28.6</v>
      </c>
      <c r="FX61">
        <v>29.2</v>
      </c>
      <c r="FY61">
        <v>23.1</v>
      </c>
      <c r="FZ61">
        <v>28.6</v>
      </c>
      <c r="GA61">
        <v>29.2</v>
      </c>
      <c r="GB61">
        <v>28.6</v>
      </c>
      <c r="GC61">
        <v>29.2</v>
      </c>
      <c r="GD61">
        <v>28.6</v>
      </c>
      <c r="GE61">
        <v>26.5</v>
      </c>
      <c r="GF61">
        <v>28.6</v>
      </c>
      <c r="GG61">
        <v>28</v>
      </c>
      <c r="GH61">
        <v>28.6</v>
      </c>
      <c r="GI61">
        <v>28.6</v>
      </c>
      <c r="GJ61">
        <v>29.2</v>
      </c>
      <c r="GK61">
        <v>23.1</v>
      </c>
      <c r="GL61">
        <v>28.6</v>
      </c>
      <c r="GM61">
        <v>29.2</v>
      </c>
      <c r="GN61">
        <v>28.6</v>
      </c>
      <c r="GO61">
        <v>29.2</v>
      </c>
      <c r="GP61">
        <v>28.6</v>
      </c>
      <c r="GQ61">
        <v>26.5</v>
      </c>
      <c r="GR61">
        <v>28.6</v>
      </c>
      <c r="GS61">
        <v>28</v>
      </c>
      <c r="GT61">
        <v>28.6</v>
      </c>
      <c r="GU61">
        <v>28.6</v>
      </c>
      <c r="GV61">
        <v>29.2</v>
      </c>
      <c r="GW61">
        <v>23.1</v>
      </c>
      <c r="GX61">
        <v>28.6</v>
      </c>
      <c r="GY61">
        <v>29.2</v>
      </c>
      <c r="GZ61">
        <v>28.6</v>
      </c>
      <c r="HA61">
        <v>29.2</v>
      </c>
      <c r="HB61">
        <v>28.6</v>
      </c>
      <c r="HC61">
        <v>26.5</v>
      </c>
      <c r="HD61">
        <v>28.6</v>
      </c>
      <c r="HE61">
        <v>28</v>
      </c>
      <c r="HF61">
        <v>28.6</v>
      </c>
      <c r="HG61">
        <v>28.6</v>
      </c>
      <c r="HH61">
        <v>29.2</v>
      </c>
      <c r="HI61">
        <v>23.1</v>
      </c>
      <c r="HJ61">
        <v>28.6</v>
      </c>
      <c r="HK61">
        <v>29.2</v>
      </c>
      <c r="HL61">
        <v>28.6</v>
      </c>
      <c r="HM61">
        <v>29.2</v>
      </c>
      <c r="HN61">
        <v>28.6</v>
      </c>
      <c r="HO61">
        <v>26.5</v>
      </c>
      <c r="HP61">
        <v>28.6</v>
      </c>
      <c r="HQ61">
        <v>28</v>
      </c>
      <c r="HR61">
        <v>28.6</v>
      </c>
      <c r="HS61">
        <v>28.6</v>
      </c>
      <c r="HT61">
        <v>29.2</v>
      </c>
      <c r="HU61">
        <v>23.1</v>
      </c>
      <c r="HV61">
        <v>28.6</v>
      </c>
      <c r="HW61">
        <v>29.2</v>
      </c>
      <c r="HX61">
        <v>28.6</v>
      </c>
      <c r="HY61">
        <v>29.2</v>
      </c>
      <c r="HZ61">
        <v>28.6</v>
      </c>
      <c r="IA61">
        <v>26.5</v>
      </c>
      <c r="IB61">
        <v>28.6</v>
      </c>
      <c r="IC61">
        <v>28</v>
      </c>
      <c r="ID61">
        <v>28.6</v>
      </c>
      <c r="IE61">
        <v>28.6</v>
      </c>
      <c r="IF61">
        <v>29.2</v>
      </c>
      <c r="IG61">
        <v>23.1</v>
      </c>
      <c r="IH61">
        <v>28.6</v>
      </c>
      <c r="II61">
        <v>29.2</v>
      </c>
      <c r="IJ61">
        <v>28.6</v>
      </c>
      <c r="IK61">
        <v>29.2</v>
      </c>
      <c r="IL61">
        <v>28.6</v>
      </c>
      <c r="IM61">
        <v>26.5</v>
      </c>
      <c r="IN61">
        <v>28.6</v>
      </c>
      <c r="IO61">
        <v>28</v>
      </c>
      <c r="IP61">
        <v>28.6</v>
      </c>
      <c r="IQ61">
        <v>28.6</v>
      </c>
      <c r="IR61">
        <v>29.2</v>
      </c>
      <c r="IS61">
        <v>23.1</v>
      </c>
      <c r="IT61">
        <v>28.6</v>
      </c>
      <c r="IU61">
        <v>29.2</v>
      </c>
    </row>
    <row r="62" spans="3:255">
      <c r="C62" t="s">
        <v>765</v>
      </c>
      <c r="D62" t="s">
        <v>779</v>
      </c>
      <c r="E62" t="s">
        <v>738</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v>0</v>
      </c>
      <c r="EF62">
        <v>0</v>
      </c>
      <c r="EG62">
        <v>0</v>
      </c>
      <c r="EH62">
        <v>0</v>
      </c>
      <c r="EI62">
        <v>0</v>
      </c>
      <c r="EJ62">
        <v>0</v>
      </c>
      <c r="EK62">
        <v>0</v>
      </c>
      <c r="EL62">
        <v>0</v>
      </c>
      <c r="EM62">
        <v>0</v>
      </c>
      <c r="EN62">
        <v>0</v>
      </c>
      <c r="EO62">
        <v>0</v>
      </c>
      <c r="EP62">
        <v>0</v>
      </c>
      <c r="EQ62">
        <v>0</v>
      </c>
      <c r="ER62">
        <v>0</v>
      </c>
      <c r="ES62">
        <v>0</v>
      </c>
      <c r="ET62">
        <v>0</v>
      </c>
      <c r="EU62">
        <v>0</v>
      </c>
      <c r="EV62">
        <v>0</v>
      </c>
      <c r="EW62">
        <v>0</v>
      </c>
      <c r="EX62">
        <v>0</v>
      </c>
      <c r="EY62">
        <v>0</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v>0</v>
      </c>
      <c r="FW62">
        <v>0</v>
      </c>
      <c r="FX62">
        <v>0</v>
      </c>
      <c r="FY62">
        <v>0</v>
      </c>
      <c r="FZ62">
        <v>0</v>
      </c>
      <c r="GA62">
        <v>0</v>
      </c>
      <c r="GB62">
        <v>0</v>
      </c>
      <c r="GC62">
        <v>0</v>
      </c>
      <c r="GD62">
        <v>0</v>
      </c>
      <c r="GE62">
        <v>0</v>
      </c>
      <c r="GF62">
        <v>0</v>
      </c>
      <c r="GG62">
        <v>0</v>
      </c>
      <c r="GH62">
        <v>0</v>
      </c>
      <c r="GI62">
        <v>0</v>
      </c>
      <c r="GJ62">
        <v>0</v>
      </c>
      <c r="GK62">
        <v>0</v>
      </c>
      <c r="GL62">
        <v>0</v>
      </c>
      <c r="GM62">
        <v>0</v>
      </c>
      <c r="GN62">
        <v>0</v>
      </c>
      <c r="GO62">
        <v>0</v>
      </c>
      <c r="GP62">
        <v>0</v>
      </c>
      <c r="GQ62">
        <v>0</v>
      </c>
      <c r="GR62">
        <v>0</v>
      </c>
      <c r="GS62">
        <v>0</v>
      </c>
      <c r="GT62">
        <v>0</v>
      </c>
      <c r="GU62">
        <v>0</v>
      </c>
      <c r="GV62">
        <v>0</v>
      </c>
      <c r="GW62">
        <v>0</v>
      </c>
      <c r="GX62">
        <v>0</v>
      </c>
      <c r="GY62">
        <v>0</v>
      </c>
      <c r="GZ62">
        <v>0</v>
      </c>
      <c r="HA62">
        <v>0</v>
      </c>
      <c r="HB62">
        <v>0</v>
      </c>
      <c r="HC62">
        <v>0</v>
      </c>
      <c r="HD62">
        <v>0</v>
      </c>
      <c r="HE62">
        <v>0</v>
      </c>
      <c r="HF62">
        <v>0</v>
      </c>
      <c r="HG62">
        <v>0</v>
      </c>
      <c r="HH62">
        <v>0</v>
      </c>
      <c r="HI62">
        <v>0</v>
      </c>
      <c r="HJ62">
        <v>0</v>
      </c>
      <c r="HK62">
        <v>0</v>
      </c>
      <c r="HL62">
        <v>0</v>
      </c>
      <c r="HM62">
        <v>0</v>
      </c>
      <c r="HN62">
        <v>0</v>
      </c>
      <c r="HO62">
        <v>0</v>
      </c>
      <c r="HP62">
        <v>0</v>
      </c>
      <c r="HQ62">
        <v>0</v>
      </c>
      <c r="HR62">
        <v>0</v>
      </c>
      <c r="HS62">
        <v>0</v>
      </c>
      <c r="HT62">
        <v>0</v>
      </c>
      <c r="HU62">
        <v>0</v>
      </c>
      <c r="HV62">
        <v>0</v>
      </c>
      <c r="HW62">
        <v>0</v>
      </c>
      <c r="HX62">
        <v>0</v>
      </c>
      <c r="HY62">
        <v>0</v>
      </c>
      <c r="HZ62">
        <v>0</v>
      </c>
      <c r="IA62">
        <v>0</v>
      </c>
      <c r="IB62">
        <v>0</v>
      </c>
      <c r="IC62">
        <v>0</v>
      </c>
      <c r="ID62">
        <v>0</v>
      </c>
      <c r="IE62">
        <v>0</v>
      </c>
      <c r="IF62">
        <v>0</v>
      </c>
      <c r="IG62">
        <v>0</v>
      </c>
      <c r="IH62">
        <v>0</v>
      </c>
      <c r="II62">
        <v>0</v>
      </c>
      <c r="IJ62">
        <v>0</v>
      </c>
      <c r="IK62">
        <v>0</v>
      </c>
      <c r="IL62">
        <v>0</v>
      </c>
      <c r="IM62">
        <v>0</v>
      </c>
      <c r="IN62">
        <v>0</v>
      </c>
      <c r="IO62">
        <v>0</v>
      </c>
      <c r="IP62">
        <v>0</v>
      </c>
      <c r="IQ62">
        <v>0</v>
      </c>
      <c r="IR62">
        <v>0</v>
      </c>
      <c r="IS62">
        <v>0</v>
      </c>
      <c r="IT62">
        <v>0</v>
      </c>
      <c r="IU62">
        <v>0</v>
      </c>
    </row>
    <row r="63" spans="3:255">
      <c r="C63" t="s">
        <v>765</v>
      </c>
      <c r="E63" t="s">
        <v>739</v>
      </c>
      <c r="F63">
        <v>26</v>
      </c>
      <c r="G63">
        <v>24.3</v>
      </c>
      <c r="H63">
        <v>25.1</v>
      </c>
      <c r="I63">
        <v>29</v>
      </c>
      <c r="J63">
        <v>27.5</v>
      </c>
      <c r="K63">
        <v>27.5</v>
      </c>
      <c r="L63">
        <v>28.2</v>
      </c>
      <c r="M63">
        <v>22.1</v>
      </c>
      <c r="N63">
        <v>27.5</v>
      </c>
      <c r="O63">
        <v>28.2</v>
      </c>
      <c r="P63">
        <v>27.5</v>
      </c>
      <c r="Q63">
        <v>28.2</v>
      </c>
      <c r="R63">
        <v>30.6</v>
      </c>
      <c r="S63">
        <v>28.2</v>
      </c>
      <c r="T63">
        <v>30.6</v>
      </c>
      <c r="U63">
        <v>29.9</v>
      </c>
      <c r="V63">
        <v>30.6</v>
      </c>
      <c r="W63">
        <v>30.5</v>
      </c>
      <c r="X63">
        <v>31.3</v>
      </c>
      <c r="Y63">
        <v>24.5</v>
      </c>
      <c r="Z63">
        <v>30.5</v>
      </c>
      <c r="AA63">
        <v>31.3</v>
      </c>
      <c r="AB63">
        <v>30.5</v>
      </c>
      <c r="AC63">
        <v>31.3</v>
      </c>
      <c r="AD63">
        <v>28.6</v>
      </c>
      <c r="AE63">
        <v>26.5</v>
      </c>
      <c r="AF63">
        <v>28.6</v>
      </c>
      <c r="AG63">
        <v>28</v>
      </c>
      <c r="AH63">
        <v>28.6</v>
      </c>
      <c r="AI63">
        <v>28.6</v>
      </c>
      <c r="AJ63">
        <v>29.2</v>
      </c>
      <c r="AK63">
        <v>23.1</v>
      </c>
      <c r="AL63">
        <v>28.6</v>
      </c>
      <c r="AM63">
        <v>29.2</v>
      </c>
      <c r="AN63">
        <v>28.6</v>
      </c>
      <c r="AO63">
        <v>29.2</v>
      </c>
      <c r="AP63">
        <v>28.6</v>
      </c>
      <c r="AQ63">
        <v>26.5</v>
      </c>
      <c r="AR63">
        <v>28.6</v>
      </c>
      <c r="AS63">
        <v>28</v>
      </c>
      <c r="AT63">
        <v>28.6</v>
      </c>
      <c r="AU63">
        <v>28.6</v>
      </c>
      <c r="AV63">
        <v>29.2</v>
      </c>
      <c r="AW63">
        <v>23.1</v>
      </c>
      <c r="AX63">
        <v>28.6</v>
      </c>
      <c r="AY63">
        <v>29.2</v>
      </c>
      <c r="AZ63">
        <v>28.6</v>
      </c>
      <c r="BA63">
        <v>29.2</v>
      </c>
      <c r="BB63">
        <v>28.6</v>
      </c>
      <c r="BC63">
        <v>26.5</v>
      </c>
      <c r="BD63">
        <v>28.6</v>
      </c>
      <c r="BE63">
        <v>28</v>
      </c>
      <c r="BF63">
        <v>28.6</v>
      </c>
      <c r="BG63">
        <v>28.6</v>
      </c>
      <c r="BH63">
        <v>29.2</v>
      </c>
      <c r="BI63">
        <v>23.1</v>
      </c>
      <c r="BJ63">
        <v>28.6</v>
      </c>
      <c r="BK63">
        <v>29.2</v>
      </c>
      <c r="BL63">
        <v>28.6</v>
      </c>
      <c r="BM63">
        <v>29.2</v>
      </c>
      <c r="BN63">
        <v>28.6</v>
      </c>
      <c r="BO63">
        <v>26.5</v>
      </c>
      <c r="BP63">
        <v>28.6</v>
      </c>
      <c r="BQ63">
        <v>28</v>
      </c>
      <c r="BR63">
        <v>28.6</v>
      </c>
      <c r="BS63">
        <v>28.6</v>
      </c>
      <c r="BT63">
        <v>29.2</v>
      </c>
      <c r="BU63">
        <v>23.1</v>
      </c>
      <c r="BV63">
        <v>28.6</v>
      </c>
      <c r="BW63">
        <v>29.2</v>
      </c>
      <c r="BX63">
        <v>28.6</v>
      </c>
      <c r="BY63">
        <v>29.2</v>
      </c>
      <c r="BZ63">
        <v>28.6</v>
      </c>
      <c r="CA63">
        <v>26.5</v>
      </c>
      <c r="CB63">
        <v>28.6</v>
      </c>
      <c r="CC63">
        <v>28</v>
      </c>
      <c r="CD63">
        <v>28.6</v>
      </c>
      <c r="CE63">
        <v>28.6</v>
      </c>
      <c r="CF63">
        <v>29.2</v>
      </c>
      <c r="CG63">
        <v>23.1</v>
      </c>
      <c r="CH63">
        <v>28.6</v>
      </c>
      <c r="CI63">
        <v>29.2</v>
      </c>
      <c r="CJ63">
        <v>28.6</v>
      </c>
      <c r="CK63">
        <v>29.2</v>
      </c>
      <c r="CL63">
        <v>28.6</v>
      </c>
      <c r="CM63">
        <v>26.5</v>
      </c>
      <c r="CN63">
        <v>28.6</v>
      </c>
      <c r="CO63">
        <v>28</v>
      </c>
      <c r="CP63">
        <v>28.6</v>
      </c>
      <c r="CQ63">
        <v>28.6</v>
      </c>
      <c r="CR63">
        <v>29.2</v>
      </c>
      <c r="CS63">
        <v>23.1</v>
      </c>
      <c r="CT63">
        <v>28.6</v>
      </c>
      <c r="CU63">
        <v>29.2</v>
      </c>
      <c r="CV63">
        <v>28.6</v>
      </c>
      <c r="CW63">
        <v>29.2</v>
      </c>
      <c r="CX63">
        <v>28.6</v>
      </c>
      <c r="CY63">
        <v>26.5</v>
      </c>
      <c r="CZ63">
        <v>28.6</v>
      </c>
      <c r="DA63">
        <v>28</v>
      </c>
      <c r="DB63">
        <v>28.6</v>
      </c>
      <c r="DC63">
        <v>28.6</v>
      </c>
      <c r="DD63">
        <v>29.2</v>
      </c>
      <c r="DE63">
        <v>23.1</v>
      </c>
      <c r="DF63">
        <v>28.6</v>
      </c>
      <c r="DG63">
        <v>29.2</v>
      </c>
      <c r="DH63">
        <v>28.6</v>
      </c>
      <c r="DI63">
        <v>29.2</v>
      </c>
      <c r="DJ63">
        <v>28.6</v>
      </c>
      <c r="DK63">
        <v>26.5</v>
      </c>
      <c r="DL63">
        <v>28.6</v>
      </c>
      <c r="DM63">
        <v>28</v>
      </c>
      <c r="DN63">
        <v>28.6</v>
      </c>
      <c r="DO63">
        <v>28.6</v>
      </c>
      <c r="DP63">
        <v>29.2</v>
      </c>
      <c r="DQ63">
        <v>23.1</v>
      </c>
      <c r="DR63">
        <v>28.6</v>
      </c>
      <c r="DS63">
        <v>29.2</v>
      </c>
      <c r="DT63">
        <v>28.6</v>
      </c>
      <c r="DU63">
        <v>29.2</v>
      </c>
      <c r="DV63">
        <v>28.6</v>
      </c>
      <c r="DW63">
        <v>26.5</v>
      </c>
      <c r="DX63">
        <v>28.6</v>
      </c>
      <c r="DY63">
        <v>28</v>
      </c>
      <c r="DZ63">
        <v>28.6</v>
      </c>
      <c r="EA63">
        <v>28.6</v>
      </c>
      <c r="EB63">
        <v>29.2</v>
      </c>
      <c r="EC63">
        <v>23.1</v>
      </c>
      <c r="ED63">
        <v>28.6</v>
      </c>
      <c r="EE63">
        <v>29.2</v>
      </c>
      <c r="EF63">
        <v>28.6</v>
      </c>
      <c r="EG63">
        <v>29.2</v>
      </c>
      <c r="EH63">
        <v>28.6</v>
      </c>
      <c r="EI63">
        <v>26.5</v>
      </c>
      <c r="EJ63">
        <v>28.6</v>
      </c>
      <c r="EK63">
        <v>28</v>
      </c>
      <c r="EL63">
        <v>28.6</v>
      </c>
      <c r="EM63">
        <v>28.6</v>
      </c>
      <c r="EN63">
        <v>29.2</v>
      </c>
      <c r="EO63">
        <v>23.1</v>
      </c>
      <c r="EP63">
        <v>28.6</v>
      </c>
      <c r="EQ63">
        <v>29.2</v>
      </c>
      <c r="ER63">
        <v>28.6</v>
      </c>
      <c r="ES63">
        <v>29.2</v>
      </c>
      <c r="ET63">
        <v>28.6</v>
      </c>
      <c r="EU63">
        <v>26.5</v>
      </c>
      <c r="EV63">
        <v>28.6</v>
      </c>
      <c r="EW63">
        <v>28</v>
      </c>
      <c r="EX63">
        <v>28.6</v>
      </c>
      <c r="EY63">
        <v>28.6</v>
      </c>
      <c r="EZ63">
        <v>29.2</v>
      </c>
      <c r="FA63">
        <v>23.1</v>
      </c>
      <c r="FB63">
        <v>28.6</v>
      </c>
      <c r="FC63">
        <v>29.2</v>
      </c>
      <c r="FD63">
        <v>28.6</v>
      </c>
      <c r="FE63">
        <v>29.2</v>
      </c>
      <c r="FF63">
        <v>28.6</v>
      </c>
      <c r="FG63">
        <v>26.5</v>
      </c>
      <c r="FH63">
        <v>28.6</v>
      </c>
      <c r="FI63">
        <v>28</v>
      </c>
      <c r="FJ63">
        <v>28.6</v>
      </c>
      <c r="FK63">
        <v>28.6</v>
      </c>
      <c r="FL63">
        <v>29.2</v>
      </c>
      <c r="FM63">
        <v>23.1</v>
      </c>
      <c r="FN63">
        <v>28.6</v>
      </c>
      <c r="FO63">
        <v>29.2</v>
      </c>
      <c r="FP63">
        <v>28.6</v>
      </c>
      <c r="FQ63">
        <v>29.2</v>
      </c>
      <c r="FR63">
        <v>28.6</v>
      </c>
      <c r="FS63">
        <v>26.5</v>
      </c>
      <c r="FT63">
        <v>28.6</v>
      </c>
      <c r="FU63">
        <v>28</v>
      </c>
      <c r="FV63">
        <v>28.6</v>
      </c>
      <c r="FW63">
        <v>28.6</v>
      </c>
      <c r="FX63">
        <v>29.2</v>
      </c>
      <c r="FY63">
        <v>23.1</v>
      </c>
      <c r="FZ63">
        <v>28.6</v>
      </c>
      <c r="GA63">
        <v>29.2</v>
      </c>
      <c r="GB63">
        <v>28.6</v>
      </c>
      <c r="GC63">
        <v>29.2</v>
      </c>
      <c r="GD63">
        <v>28.6</v>
      </c>
      <c r="GE63">
        <v>26.5</v>
      </c>
      <c r="GF63">
        <v>28.6</v>
      </c>
      <c r="GG63">
        <v>28</v>
      </c>
      <c r="GH63">
        <v>28.6</v>
      </c>
      <c r="GI63">
        <v>28.6</v>
      </c>
      <c r="GJ63">
        <v>29.2</v>
      </c>
      <c r="GK63">
        <v>23.1</v>
      </c>
      <c r="GL63">
        <v>28.6</v>
      </c>
      <c r="GM63">
        <v>29.2</v>
      </c>
      <c r="GN63">
        <v>28.6</v>
      </c>
      <c r="GO63">
        <v>29.2</v>
      </c>
      <c r="GP63">
        <v>28.6</v>
      </c>
      <c r="GQ63">
        <v>26.5</v>
      </c>
      <c r="GR63">
        <v>28.6</v>
      </c>
      <c r="GS63">
        <v>28</v>
      </c>
      <c r="GT63">
        <v>28.6</v>
      </c>
      <c r="GU63">
        <v>28.6</v>
      </c>
      <c r="GV63">
        <v>29.2</v>
      </c>
      <c r="GW63">
        <v>23.1</v>
      </c>
      <c r="GX63">
        <v>28.6</v>
      </c>
      <c r="GY63">
        <v>29.2</v>
      </c>
      <c r="GZ63">
        <v>28.6</v>
      </c>
      <c r="HA63">
        <v>29.2</v>
      </c>
      <c r="HB63">
        <v>28.6</v>
      </c>
      <c r="HC63">
        <v>26.5</v>
      </c>
      <c r="HD63">
        <v>28.6</v>
      </c>
      <c r="HE63">
        <v>28</v>
      </c>
      <c r="HF63">
        <v>28.6</v>
      </c>
      <c r="HG63">
        <v>28.6</v>
      </c>
      <c r="HH63">
        <v>29.2</v>
      </c>
      <c r="HI63">
        <v>23.1</v>
      </c>
      <c r="HJ63">
        <v>28.6</v>
      </c>
      <c r="HK63">
        <v>29.2</v>
      </c>
      <c r="HL63">
        <v>28.6</v>
      </c>
      <c r="HM63">
        <v>29.2</v>
      </c>
      <c r="HN63">
        <v>28.6</v>
      </c>
      <c r="HO63">
        <v>26.5</v>
      </c>
      <c r="HP63">
        <v>28.6</v>
      </c>
      <c r="HQ63">
        <v>28</v>
      </c>
      <c r="HR63">
        <v>28.6</v>
      </c>
      <c r="HS63">
        <v>28.6</v>
      </c>
      <c r="HT63">
        <v>29.2</v>
      </c>
      <c r="HU63">
        <v>23.1</v>
      </c>
      <c r="HV63">
        <v>28.6</v>
      </c>
      <c r="HW63">
        <v>29.2</v>
      </c>
      <c r="HX63">
        <v>28.6</v>
      </c>
      <c r="HY63">
        <v>29.2</v>
      </c>
      <c r="HZ63">
        <v>28.6</v>
      </c>
      <c r="IA63">
        <v>26.5</v>
      </c>
      <c r="IB63">
        <v>28.6</v>
      </c>
      <c r="IC63">
        <v>28</v>
      </c>
      <c r="ID63">
        <v>28.6</v>
      </c>
      <c r="IE63">
        <v>28.6</v>
      </c>
      <c r="IF63">
        <v>29.2</v>
      </c>
      <c r="IG63">
        <v>23.1</v>
      </c>
      <c r="IH63">
        <v>28.6</v>
      </c>
      <c r="II63">
        <v>29.2</v>
      </c>
      <c r="IJ63">
        <v>28.6</v>
      </c>
      <c r="IK63">
        <v>29.2</v>
      </c>
      <c r="IL63">
        <v>28.6</v>
      </c>
      <c r="IM63">
        <v>26.5</v>
      </c>
      <c r="IN63">
        <v>28.6</v>
      </c>
      <c r="IO63">
        <v>28</v>
      </c>
      <c r="IP63">
        <v>28.6</v>
      </c>
      <c r="IQ63">
        <v>28.6</v>
      </c>
      <c r="IR63">
        <v>29.2</v>
      </c>
      <c r="IS63">
        <v>23.1</v>
      </c>
      <c r="IT63">
        <v>28.6</v>
      </c>
      <c r="IU63">
        <v>29.2</v>
      </c>
    </row>
    <row r="64" spans="3:255">
      <c r="E64" t="s">
        <v>749</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ET64">
        <v>0</v>
      </c>
      <c r="EU64">
        <v>0</v>
      </c>
      <c r="EV64">
        <v>0</v>
      </c>
      <c r="EW64">
        <v>0</v>
      </c>
      <c r="EX64">
        <v>0</v>
      </c>
      <c r="EY64">
        <v>0</v>
      </c>
      <c r="EZ64">
        <v>0</v>
      </c>
      <c r="FA64">
        <v>0</v>
      </c>
      <c r="FB64">
        <v>0</v>
      </c>
      <c r="FC64">
        <v>0</v>
      </c>
      <c r="FD64">
        <v>0</v>
      </c>
      <c r="FE64">
        <v>0</v>
      </c>
      <c r="FF64">
        <v>0</v>
      </c>
      <c r="FG64">
        <v>0</v>
      </c>
      <c r="FH64">
        <v>0</v>
      </c>
      <c r="FI64">
        <v>0</v>
      </c>
      <c r="FJ64">
        <v>0</v>
      </c>
      <c r="FK64">
        <v>0</v>
      </c>
      <c r="FL64">
        <v>0</v>
      </c>
      <c r="FM64">
        <v>0</v>
      </c>
      <c r="FN64">
        <v>0</v>
      </c>
      <c r="FO64">
        <v>0</v>
      </c>
      <c r="FP64">
        <v>0</v>
      </c>
      <c r="FQ64">
        <v>0</v>
      </c>
      <c r="HZ64">
        <v>0</v>
      </c>
      <c r="IA64">
        <v>0</v>
      </c>
      <c r="IB64">
        <v>0</v>
      </c>
      <c r="IC64">
        <v>0</v>
      </c>
      <c r="ID64">
        <v>0</v>
      </c>
      <c r="IE64">
        <v>0</v>
      </c>
      <c r="IF64">
        <v>0</v>
      </c>
      <c r="IG64">
        <v>0</v>
      </c>
      <c r="IH64">
        <v>0</v>
      </c>
      <c r="II64">
        <v>0</v>
      </c>
      <c r="IJ64">
        <v>0</v>
      </c>
      <c r="IK64">
        <v>0</v>
      </c>
      <c r="IL64">
        <v>0</v>
      </c>
      <c r="IM64">
        <v>0</v>
      </c>
      <c r="IN64">
        <v>0</v>
      </c>
      <c r="IO64">
        <v>0</v>
      </c>
      <c r="IP64">
        <v>0</v>
      </c>
      <c r="IQ64">
        <v>0</v>
      </c>
      <c r="IR64">
        <v>0</v>
      </c>
      <c r="IS64">
        <v>0</v>
      </c>
      <c r="IT64">
        <v>0</v>
      </c>
      <c r="IU64">
        <v>0</v>
      </c>
    </row>
    <row r="65" spans="3:255">
      <c r="C65" t="s">
        <v>765</v>
      </c>
      <c r="D65" t="s">
        <v>780</v>
      </c>
      <c r="E65" t="s">
        <v>736</v>
      </c>
      <c r="F65">
        <v>3.8</v>
      </c>
      <c r="G65">
        <v>3.4</v>
      </c>
      <c r="H65">
        <v>3.8</v>
      </c>
      <c r="I65">
        <v>3.8</v>
      </c>
      <c r="J65">
        <v>3.8</v>
      </c>
      <c r="K65">
        <v>3.7</v>
      </c>
      <c r="L65">
        <v>3.8</v>
      </c>
      <c r="M65">
        <v>3.8</v>
      </c>
      <c r="N65">
        <v>3.7</v>
      </c>
      <c r="O65">
        <v>3.8</v>
      </c>
      <c r="P65">
        <v>3.7</v>
      </c>
      <c r="Q65">
        <v>3.8</v>
      </c>
      <c r="R65">
        <v>3.8</v>
      </c>
      <c r="S65">
        <v>3.5</v>
      </c>
      <c r="T65">
        <v>3.8</v>
      </c>
      <c r="U65">
        <v>3.7</v>
      </c>
      <c r="V65">
        <v>3.8</v>
      </c>
      <c r="W65">
        <v>3.7</v>
      </c>
      <c r="X65">
        <v>3.8</v>
      </c>
      <c r="Y65">
        <v>3.8</v>
      </c>
      <c r="Z65">
        <v>3.7</v>
      </c>
      <c r="AA65">
        <v>3.8</v>
      </c>
      <c r="AB65">
        <v>3.7</v>
      </c>
      <c r="AC65">
        <v>3.8</v>
      </c>
      <c r="AD65">
        <v>3.8</v>
      </c>
      <c r="AE65">
        <v>3.5</v>
      </c>
      <c r="AF65">
        <v>3.8</v>
      </c>
      <c r="AG65">
        <v>3.7</v>
      </c>
      <c r="AH65">
        <v>3.8</v>
      </c>
      <c r="AI65">
        <v>3.7</v>
      </c>
      <c r="AJ65">
        <v>3.8</v>
      </c>
      <c r="AK65">
        <v>3.8</v>
      </c>
      <c r="AL65">
        <v>3.7</v>
      </c>
      <c r="AM65">
        <v>3.8</v>
      </c>
      <c r="AN65">
        <v>3.7</v>
      </c>
      <c r="AO65">
        <v>3.8</v>
      </c>
      <c r="AP65">
        <v>3.8</v>
      </c>
      <c r="AQ65">
        <v>3.5</v>
      </c>
      <c r="AR65">
        <v>3.8</v>
      </c>
      <c r="AS65">
        <v>3.7</v>
      </c>
      <c r="AT65">
        <v>3.8</v>
      </c>
      <c r="AU65">
        <v>3.7</v>
      </c>
      <c r="AV65">
        <v>3.8</v>
      </c>
      <c r="AW65">
        <v>3.8</v>
      </c>
      <c r="AX65">
        <v>3.7</v>
      </c>
      <c r="AY65">
        <v>3.8</v>
      </c>
      <c r="AZ65">
        <v>3.7</v>
      </c>
      <c r="BA65">
        <v>3.8</v>
      </c>
      <c r="BB65">
        <v>3.8</v>
      </c>
      <c r="BC65">
        <v>3.5</v>
      </c>
      <c r="BD65">
        <v>3.8</v>
      </c>
      <c r="BE65">
        <v>3.7</v>
      </c>
      <c r="BF65">
        <v>3.8</v>
      </c>
      <c r="BG65">
        <v>3.7</v>
      </c>
      <c r="BH65">
        <v>3.8</v>
      </c>
      <c r="BI65">
        <v>3.8</v>
      </c>
      <c r="BJ65">
        <v>3.7</v>
      </c>
      <c r="BK65">
        <v>3.8</v>
      </c>
      <c r="BL65">
        <v>3.7</v>
      </c>
      <c r="BM65">
        <v>3.8</v>
      </c>
      <c r="BN65">
        <v>3.8</v>
      </c>
      <c r="BO65">
        <v>3.5</v>
      </c>
      <c r="BP65">
        <v>3.8</v>
      </c>
      <c r="BQ65">
        <v>3.7</v>
      </c>
      <c r="BR65">
        <v>3.8</v>
      </c>
      <c r="BS65">
        <v>3.7</v>
      </c>
      <c r="BT65">
        <v>3.8</v>
      </c>
      <c r="BU65">
        <v>3.8</v>
      </c>
      <c r="BV65">
        <v>3.7</v>
      </c>
      <c r="BW65">
        <v>3.8</v>
      </c>
      <c r="BX65">
        <v>3.7</v>
      </c>
      <c r="BY65">
        <v>3.8</v>
      </c>
      <c r="BZ65">
        <v>3.8</v>
      </c>
      <c r="CA65">
        <v>3.5</v>
      </c>
      <c r="CB65">
        <v>3.8</v>
      </c>
      <c r="CC65">
        <v>3.7</v>
      </c>
      <c r="CD65">
        <v>3.8</v>
      </c>
      <c r="CE65">
        <v>3.7</v>
      </c>
      <c r="CF65">
        <v>3.8</v>
      </c>
      <c r="CG65">
        <v>3.8</v>
      </c>
      <c r="CH65">
        <v>3.7</v>
      </c>
      <c r="CI65">
        <v>3.8</v>
      </c>
      <c r="CJ65">
        <v>3.7</v>
      </c>
      <c r="CK65">
        <v>3.8</v>
      </c>
      <c r="CL65">
        <v>3.8</v>
      </c>
      <c r="CM65">
        <v>3.5</v>
      </c>
      <c r="CN65">
        <v>3.8</v>
      </c>
      <c r="CO65">
        <v>3.7</v>
      </c>
      <c r="CP65">
        <v>3.8</v>
      </c>
      <c r="CQ65">
        <v>3.7</v>
      </c>
      <c r="CR65">
        <v>3.8</v>
      </c>
      <c r="CS65">
        <v>3.8</v>
      </c>
      <c r="CT65">
        <v>3.7</v>
      </c>
      <c r="CU65">
        <v>3.8</v>
      </c>
      <c r="CV65">
        <v>3.7</v>
      </c>
      <c r="CW65">
        <v>3.8</v>
      </c>
      <c r="CX65">
        <v>3.8</v>
      </c>
      <c r="CY65">
        <v>3.5</v>
      </c>
      <c r="CZ65">
        <v>3.8</v>
      </c>
      <c r="DA65">
        <v>3.7</v>
      </c>
      <c r="DB65">
        <v>3.8</v>
      </c>
      <c r="DC65">
        <v>3.7</v>
      </c>
      <c r="DD65">
        <v>3.8</v>
      </c>
      <c r="DE65">
        <v>3.8</v>
      </c>
      <c r="DF65">
        <v>3.7</v>
      </c>
      <c r="DG65">
        <v>3.8</v>
      </c>
      <c r="DH65">
        <v>3.7</v>
      </c>
      <c r="DI65">
        <v>3.8</v>
      </c>
      <c r="DJ65">
        <v>3.8</v>
      </c>
      <c r="DK65">
        <v>3.5</v>
      </c>
      <c r="DL65">
        <v>3.8</v>
      </c>
      <c r="DM65">
        <v>3.7</v>
      </c>
      <c r="DN65">
        <v>3.8</v>
      </c>
      <c r="DO65">
        <v>3.7</v>
      </c>
      <c r="DP65">
        <v>3.8</v>
      </c>
      <c r="DQ65">
        <v>3.8</v>
      </c>
      <c r="DR65">
        <v>3.7</v>
      </c>
      <c r="DS65">
        <v>3.8</v>
      </c>
      <c r="DT65">
        <v>3.7</v>
      </c>
      <c r="DU65">
        <v>3.8</v>
      </c>
      <c r="DV65">
        <v>3.8</v>
      </c>
      <c r="DW65">
        <v>3.5</v>
      </c>
      <c r="DX65">
        <v>3.8</v>
      </c>
      <c r="DY65">
        <v>3.7</v>
      </c>
      <c r="DZ65">
        <v>3.8</v>
      </c>
      <c r="EA65">
        <v>3.7</v>
      </c>
      <c r="EB65">
        <v>3.8</v>
      </c>
      <c r="EC65">
        <v>3.8</v>
      </c>
      <c r="ED65">
        <v>3.7</v>
      </c>
      <c r="EE65">
        <v>3.8</v>
      </c>
      <c r="EF65">
        <v>3.7</v>
      </c>
      <c r="EG65">
        <v>3.8</v>
      </c>
      <c r="EH65">
        <v>3.8</v>
      </c>
      <c r="EI65">
        <v>3.5</v>
      </c>
      <c r="EJ65">
        <v>3.8</v>
      </c>
      <c r="EK65">
        <v>3.7</v>
      </c>
      <c r="EL65">
        <v>3.8</v>
      </c>
      <c r="EM65">
        <v>3.7</v>
      </c>
      <c r="EN65">
        <v>3.8</v>
      </c>
      <c r="EO65">
        <v>3.8</v>
      </c>
      <c r="EP65">
        <v>3.7</v>
      </c>
      <c r="EQ65">
        <v>3.8</v>
      </c>
      <c r="ER65">
        <v>3.7</v>
      </c>
      <c r="ES65">
        <v>3.8</v>
      </c>
      <c r="ET65">
        <v>3.8</v>
      </c>
      <c r="EU65">
        <v>3.5</v>
      </c>
      <c r="EV65">
        <v>3.8</v>
      </c>
      <c r="EW65">
        <v>3.7</v>
      </c>
      <c r="EX65">
        <v>3.8</v>
      </c>
      <c r="EY65">
        <v>3.7</v>
      </c>
      <c r="EZ65">
        <v>3.8</v>
      </c>
      <c r="FA65">
        <v>3.8</v>
      </c>
      <c r="FB65">
        <v>3.7</v>
      </c>
      <c r="FC65">
        <v>3.8</v>
      </c>
      <c r="FD65">
        <v>3.7</v>
      </c>
      <c r="FE65">
        <v>3.8</v>
      </c>
      <c r="FF65">
        <v>3.8</v>
      </c>
      <c r="FG65">
        <v>3.5</v>
      </c>
      <c r="FH65">
        <v>3.8</v>
      </c>
      <c r="FI65">
        <v>3.7</v>
      </c>
      <c r="FJ65">
        <v>3.8</v>
      </c>
      <c r="FK65">
        <v>3.7</v>
      </c>
      <c r="FL65">
        <v>3.8</v>
      </c>
      <c r="FM65">
        <v>3.8</v>
      </c>
      <c r="FN65">
        <v>3.7</v>
      </c>
      <c r="FO65">
        <v>3.8</v>
      </c>
      <c r="FP65">
        <v>3.7</v>
      </c>
      <c r="FQ65">
        <v>3.8</v>
      </c>
      <c r="FR65">
        <v>3.8</v>
      </c>
      <c r="FS65">
        <v>3.5</v>
      </c>
      <c r="FT65">
        <v>3.8</v>
      </c>
      <c r="FU65">
        <v>3.7</v>
      </c>
      <c r="FV65">
        <v>3.8</v>
      </c>
      <c r="FW65">
        <v>3.7</v>
      </c>
      <c r="FX65">
        <v>3.8</v>
      </c>
      <c r="FY65">
        <v>3.8</v>
      </c>
      <c r="FZ65">
        <v>3.7</v>
      </c>
      <c r="GA65">
        <v>3.8</v>
      </c>
      <c r="GB65">
        <v>3.7</v>
      </c>
      <c r="GC65">
        <v>3.8</v>
      </c>
      <c r="GD65">
        <v>3.8</v>
      </c>
      <c r="GE65">
        <v>3.5</v>
      </c>
      <c r="GF65">
        <v>3.8</v>
      </c>
      <c r="GG65">
        <v>3.7</v>
      </c>
      <c r="GH65">
        <v>3.8</v>
      </c>
      <c r="GI65">
        <v>3.7</v>
      </c>
      <c r="GJ65">
        <v>3.8</v>
      </c>
      <c r="GK65">
        <v>3.8</v>
      </c>
      <c r="GL65">
        <v>3.7</v>
      </c>
      <c r="GM65">
        <v>3.8</v>
      </c>
      <c r="GN65">
        <v>3.7</v>
      </c>
      <c r="GO65">
        <v>3.8</v>
      </c>
      <c r="GP65">
        <v>3.8</v>
      </c>
      <c r="GQ65">
        <v>3.5</v>
      </c>
      <c r="GR65">
        <v>3.8</v>
      </c>
      <c r="GS65">
        <v>3.7</v>
      </c>
      <c r="GT65">
        <v>3.8</v>
      </c>
      <c r="GU65">
        <v>3.7</v>
      </c>
      <c r="GV65">
        <v>3.8</v>
      </c>
      <c r="GW65">
        <v>3.8</v>
      </c>
      <c r="GX65">
        <v>3.7</v>
      </c>
      <c r="GY65">
        <v>3.8</v>
      </c>
      <c r="GZ65">
        <v>3.7</v>
      </c>
      <c r="HA65">
        <v>3.8</v>
      </c>
      <c r="HB65">
        <v>3.8</v>
      </c>
      <c r="HC65">
        <v>3.5</v>
      </c>
      <c r="HD65">
        <v>3.8</v>
      </c>
      <c r="HE65">
        <v>3.7</v>
      </c>
      <c r="HF65">
        <v>3.8</v>
      </c>
      <c r="HG65">
        <v>3.7</v>
      </c>
      <c r="HH65">
        <v>3.8</v>
      </c>
      <c r="HI65">
        <v>3.8</v>
      </c>
      <c r="HJ65">
        <v>3.7</v>
      </c>
      <c r="HK65">
        <v>3.8</v>
      </c>
      <c r="HL65">
        <v>3.7</v>
      </c>
      <c r="HM65">
        <v>3.8</v>
      </c>
      <c r="HN65">
        <v>3.8</v>
      </c>
      <c r="HO65">
        <v>3.5</v>
      </c>
      <c r="HP65">
        <v>3.8</v>
      </c>
      <c r="HQ65">
        <v>3.7</v>
      </c>
      <c r="HR65">
        <v>3.8</v>
      </c>
      <c r="HS65">
        <v>3.7</v>
      </c>
      <c r="HT65">
        <v>3.8</v>
      </c>
      <c r="HU65">
        <v>3.8</v>
      </c>
      <c r="HV65">
        <v>3.7</v>
      </c>
      <c r="HW65">
        <v>3.8</v>
      </c>
      <c r="HX65">
        <v>3.7</v>
      </c>
      <c r="HY65">
        <v>3.8</v>
      </c>
      <c r="HZ65">
        <v>3.8</v>
      </c>
      <c r="IA65">
        <v>3.5</v>
      </c>
      <c r="IB65">
        <v>3.8</v>
      </c>
      <c r="IC65">
        <v>3.7</v>
      </c>
      <c r="ID65">
        <v>3.8</v>
      </c>
      <c r="IE65">
        <v>3.7</v>
      </c>
      <c r="IF65">
        <v>3.8</v>
      </c>
      <c r="IG65">
        <v>3.8</v>
      </c>
      <c r="IH65">
        <v>3.7</v>
      </c>
      <c r="II65">
        <v>3.8</v>
      </c>
      <c r="IJ65">
        <v>3.7</v>
      </c>
      <c r="IK65">
        <v>3.8</v>
      </c>
      <c r="IL65">
        <v>3.8</v>
      </c>
      <c r="IM65">
        <v>3.5</v>
      </c>
      <c r="IN65">
        <v>3.8</v>
      </c>
      <c r="IO65">
        <v>3.7</v>
      </c>
      <c r="IP65">
        <v>3.8</v>
      </c>
      <c r="IQ65">
        <v>3.7</v>
      </c>
      <c r="IR65">
        <v>3.8</v>
      </c>
      <c r="IS65">
        <v>3.8</v>
      </c>
      <c r="IT65">
        <v>3.7</v>
      </c>
      <c r="IU65">
        <v>3.8</v>
      </c>
    </row>
    <row r="66" spans="3:255">
      <c r="C66" t="s">
        <v>765</v>
      </c>
      <c r="D66" t="s">
        <v>781</v>
      </c>
      <c r="E66" t="s">
        <v>738</v>
      </c>
      <c r="F66">
        <v>0</v>
      </c>
      <c r="G66">
        <v>0</v>
      </c>
      <c r="H66">
        <v>0</v>
      </c>
      <c r="I66">
        <v>0.1</v>
      </c>
      <c r="J66">
        <v>0</v>
      </c>
      <c r="K66">
        <v>0</v>
      </c>
      <c r="L66">
        <v>0</v>
      </c>
      <c r="M66">
        <v>0</v>
      </c>
      <c r="N66">
        <v>0</v>
      </c>
      <c r="O66">
        <v>0</v>
      </c>
      <c r="P66">
        <v>0</v>
      </c>
      <c r="Q66">
        <v>0.1</v>
      </c>
      <c r="R66">
        <v>0</v>
      </c>
      <c r="S66">
        <v>0</v>
      </c>
      <c r="T66">
        <v>0.1</v>
      </c>
      <c r="U66">
        <v>0</v>
      </c>
      <c r="V66">
        <v>0</v>
      </c>
      <c r="W66">
        <v>0</v>
      </c>
      <c r="X66">
        <v>0</v>
      </c>
      <c r="Y66">
        <v>0</v>
      </c>
      <c r="Z66">
        <v>0</v>
      </c>
      <c r="AA66">
        <v>0</v>
      </c>
      <c r="AB66">
        <v>0</v>
      </c>
      <c r="AC66">
        <v>0</v>
      </c>
      <c r="AD66">
        <v>0</v>
      </c>
      <c r="AE66">
        <v>0</v>
      </c>
      <c r="AF66">
        <v>0.1</v>
      </c>
      <c r="AG66">
        <v>0</v>
      </c>
      <c r="AH66">
        <v>0</v>
      </c>
      <c r="AI66">
        <v>0</v>
      </c>
      <c r="AJ66">
        <v>0</v>
      </c>
      <c r="AK66">
        <v>0</v>
      </c>
      <c r="AL66">
        <v>0</v>
      </c>
      <c r="AM66">
        <v>0</v>
      </c>
      <c r="AN66">
        <v>0</v>
      </c>
      <c r="AO66">
        <v>0</v>
      </c>
      <c r="AP66">
        <v>0</v>
      </c>
      <c r="AQ66">
        <v>0</v>
      </c>
      <c r="AR66">
        <v>0.1</v>
      </c>
      <c r="AS66">
        <v>0</v>
      </c>
      <c r="AT66">
        <v>0</v>
      </c>
      <c r="AU66">
        <v>0</v>
      </c>
      <c r="AV66">
        <v>0</v>
      </c>
      <c r="AW66">
        <v>0</v>
      </c>
      <c r="AX66">
        <v>0</v>
      </c>
      <c r="AY66">
        <v>0</v>
      </c>
      <c r="AZ66">
        <v>0</v>
      </c>
      <c r="BA66">
        <v>0</v>
      </c>
      <c r="BB66">
        <v>0</v>
      </c>
      <c r="BC66">
        <v>0</v>
      </c>
      <c r="BD66">
        <v>0.1</v>
      </c>
      <c r="BE66">
        <v>0</v>
      </c>
      <c r="BF66">
        <v>0</v>
      </c>
      <c r="BG66">
        <v>0</v>
      </c>
      <c r="BH66">
        <v>0</v>
      </c>
      <c r="BI66">
        <v>0</v>
      </c>
      <c r="BJ66">
        <v>0</v>
      </c>
      <c r="BK66">
        <v>0</v>
      </c>
      <c r="BL66">
        <v>0</v>
      </c>
      <c r="BM66">
        <v>0</v>
      </c>
      <c r="BN66">
        <v>0</v>
      </c>
      <c r="BO66">
        <v>0</v>
      </c>
      <c r="BP66">
        <v>0.1</v>
      </c>
      <c r="BQ66">
        <v>0</v>
      </c>
      <c r="BR66">
        <v>0</v>
      </c>
      <c r="BS66">
        <v>0</v>
      </c>
      <c r="BT66">
        <v>0</v>
      </c>
      <c r="BU66">
        <v>0</v>
      </c>
      <c r="BV66">
        <v>0</v>
      </c>
      <c r="BW66">
        <v>0</v>
      </c>
      <c r="BX66">
        <v>0</v>
      </c>
      <c r="BY66">
        <v>0</v>
      </c>
      <c r="BZ66">
        <v>0</v>
      </c>
      <c r="CA66">
        <v>0</v>
      </c>
      <c r="CB66">
        <v>0.1</v>
      </c>
      <c r="CC66">
        <v>0</v>
      </c>
      <c r="CD66">
        <v>0</v>
      </c>
      <c r="CE66">
        <v>0</v>
      </c>
      <c r="CF66">
        <v>0</v>
      </c>
      <c r="CG66">
        <v>0</v>
      </c>
      <c r="CH66">
        <v>0</v>
      </c>
      <c r="CI66">
        <v>0</v>
      </c>
      <c r="CJ66">
        <v>0</v>
      </c>
      <c r="CK66">
        <v>0</v>
      </c>
      <c r="CL66">
        <v>0</v>
      </c>
      <c r="CM66">
        <v>0</v>
      </c>
      <c r="CN66">
        <v>0.1</v>
      </c>
      <c r="CO66">
        <v>0</v>
      </c>
      <c r="CP66">
        <v>0</v>
      </c>
      <c r="CQ66">
        <v>0</v>
      </c>
      <c r="CR66">
        <v>0</v>
      </c>
      <c r="CS66">
        <v>0</v>
      </c>
      <c r="CT66">
        <v>0</v>
      </c>
      <c r="CU66">
        <v>0</v>
      </c>
      <c r="CV66">
        <v>0</v>
      </c>
      <c r="CW66">
        <v>0</v>
      </c>
      <c r="CX66">
        <v>0</v>
      </c>
      <c r="CY66">
        <v>0</v>
      </c>
      <c r="CZ66">
        <v>0.1</v>
      </c>
      <c r="DA66">
        <v>0</v>
      </c>
      <c r="DB66">
        <v>0</v>
      </c>
      <c r="DC66">
        <v>0</v>
      </c>
      <c r="DD66">
        <v>0</v>
      </c>
      <c r="DE66">
        <v>0</v>
      </c>
      <c r="DF66">
        <v>0</v>
      </c>
      <c r="DG66">
        <v>0</v>
      </c>
      <c r="DH66">
        <v>0</v>
      </c>
      <c r="DI66">
        <v>0</v>
      </c>
      <c r="DJ66">
        <v>0</v>
      </c>
      <c r="DK66">
        <v>0</v>
      </c>
      <c r="DL66">
        <v>0.1</v>
      </c>
      <c r="DM66">
        <v>0</v>
      </c>
      <c r="DN66">
        <v>0</v>
      </c>
      <c r="DO66">
        <v>0</v>
      </c>
      <c r="DP66">
        <v>0</v>
      </c>
      <c r="DQ66">
        <v>0</v>
      </c>
      <c r="DR66">
        <v>0</v>
      </c>
      <c r="DS66">
        <v>0</v>
      </c>
      <c r="DT66">
        <v>0</v>
      </c>
      <c r="DU66">
        <v>0</v>
      </c>
      <c r="DV66">
        <v>0</v>
      </c>
      <c r="DW66">
        <v>0</v>
      </c>
      <c r="DX66">
        <v>0.1</v>
      </c>
      <c r="DY66">
        <v>0</v>
      </c>
      <c r="DZ66">
        <v>0</v>
      </c>
      <c r="EA66">
        <v>0</v>
      </c>
      <c r="EB66">
        <v>0</v>
      </c>
      <c r="EC66">
        <v>0</v>
      </c>
      <c r="ED66">
        <v>0</v>
      </c>
      <c r="EE66">
        <v>0</v>
      </c>
      <c r="EF66">
        <v>0</v>
      </c>
      <c r="EG66">
        <v>0</v>
      </c>
      <c r="EH66">
        <v>0</v>
      </c>
      <c r="EI66">
        <v>0</v>
      </c>
      <c r="EJ66">
        <v>0.1</v>
      </c>
      <c r="EK66">
        <v>0</v>
      </c>
      <c r="EL66">
        <v>0</v>
      </c>
      <c r="EM66">
        <v>0</v>
      </c>
      <c r="EN66">
        <v>0</v>
      </c>
      <c r="EO66">
        <v>0</v>
      </c>
      <c r="EP66">
        <v>0</v>
      </c>
      <c r="EQ66">
        <v>0</v>
      </c>
      <c r="ER66">
        <v>0</v>
      </c>
      <c r="ES66">
        <v>0</v>
      </c>
      <c r="ET66">
        <v>0</v>
      </c>
      <c r="EU66">
        <v>0</v>
      </c>
      <c r="EV66">
        <v>0.1</v>
      </c>
      <c r="EW66">
        <v>0</v>
      </c>
      <c r="EX66">
        <v>0</v>
      </c>
      <c r="EY66">
        <v>0</v>
      </c>
      <c r="EZ66">
        <v>0</v>
      </c>
      <c r="FA66">
        <v>0</v>
      </c>
      <c r="FB66">
        <v>0</v>
      </c>
      <c r="FC66">
        <v>0</v>
      </c>
      <c r="FD66">
        <v>0</v>
      </c>
      <c r="FE66">
        <v>0</v>
      </c>
      <c r="FF66">
        <v>0</v>
      </c>
      <c r="FG66">
        <v>0</v>
      </c>
      <c r="FH66">
        <v>0.1</v>
      </c>
      <c r="FI66">
        <v>0</v>
      </c>
      <c r="FJ66">
        <v>0</v>
      </c>
      <c r="FK66">
        <v>0</v>
      </c>
      <c r="FL66">
        <v>0</v>
      </c>
      <c r="FM66">
        <v>0</v>
      </c>
      <c r="FN66">
        <v>0</v>
      </c>
      <c r="FO66">
        <v>0</v>
      </c>
      <c r="FP66">
        <v>0</v>
      </c>
      <c r="FQ66">
        <v>0</v>
      </c>
      <c r="FR66">
        <v>0</v>
      </c>
      <c r="FS66">
        <v>0</v>
      </c>
      <c r="FT66">
        <v>0.1</v>
      </c>
      <c r="FU66">
        <v>0</v>
      </c>
      <c r="FV66">
        <v>0</v>
      </c>
      <c r="FW66">
        <v>0</v>
      </c>
      <c r="FX66">
        <v>0</v>
      </c>
      <c r="FY66">
        <v>0</v>
      </c>
      <c r="FZ66">
        <v>0</v>
      </c>
      <c r="GA66">
        <v>0</v>
      </c>
      <c r="GB66">
        <v>0</v>
      </c>
      <c r="GC66">
        <v>0</v>
      </c>
      <c r="GD66">
        <v>0</v>
      </c>
      <c r="GE66">
        <v>0</v>
      </c>
      <c r="GF66">
        <v>0.1</v>
      </c>
      <c r="GG66">
        <v>0</v>
      </c>
      <c r="GH66">
        <v>0</v>
      </c>
      <c r="GI66">
        <v>0</v>
      </c>
      <c r="GJ66">
        <v>0</v>
      </c>
      <c r="GK66">
        <v>0</v>
      </c>
      <c r="GL66">
        <v>0</v>
      </c>
      <c r="GM66">
        <v>0</v>
      </c>
      <c r="GN66">
        <v>0</v>
      </c>
      <c r="GO66">
        <v>0</v>
      </c>
      <c r="GP66">
        <v>0</v>
      </c>
      <c r="GQ66">
        <v>0</v>
      </c>
      <c r="GR66">
        <v>0.1</v>
      </c>
      <c r="GS66">
        <v>0</v>
      </c>
      <c r="GT66">
        <v>0</v>
      </c>
      <c r="GU66">
        <v>0</v>
      </c>
      <c r="GV66">
        <v>0</v>
      </c>
      <c r="GW66">
        <v>0</v>
      </c>
      <c r="GX66">
        <v>0</v>
      </c>
      <c r="GY66">
        <v>0</v>
      </c>
      <c r="GZ66">
        <v>0</v>
      </c>
      <c r="HA66">
        <v>0</v>
      </c>
      <c r="HB66">
        <v>0</v>
      </c>
      <c r="HC66">
        <v>0</v>
      </c>
      <c r="HD66">
        <v>0.1</v>
      </c>
      <c r="HE66">
        <v>0</v>
      </c>
      <c r="HF66">
        <v>0</v>
      </c>
      <c r="HG66">
        <v>0</v>
      </c>
      <c r="HH66">
        <v>0</v>
      </c>
      <c r="HI66">
        <v>0</v>
      </c>
      <c r="HJ66">
        <v>0</v>
      </c>
      <c r="HK66">
        <v>0</v>
      </c>
      <c r="HL66">
        <v>0</v>
      </c>
      <c r="HM66">
        <v>0</v>
      </c>
      <c r="HN66">
        <v>0</v>
      </c>
      <c r="HO66">
        <v>0</v>
      </c>
      <c r="HP66">
        <v>0.1</v>
      </c>
      <c r="HQ66">
        <v>0</v>
      </c>
      <c r="HR66">
        <v>0</v>
      </c>
      <c r="HS66">
        <v>0</v>
      </c>
      <c r="HT66">
        <v>0</v>
      </c>
      <c r="HU66">
        <v>0</v>
      </c>
      <c r="HV66">
        <v>0</v>
      </c>
      <c r="HW66">
        <v>0</v>
      </c>
      <c r="HX66">
        <v>0</v>
      </c>
      <c r="HY66">
        <v>0</v>
      </c>
      <c r="HZ66">
        <v>0</v>
      </c>
      <c r="IA66">
        <v>0</v>
      </c>
      <c r="IB66">
        <v>0.1</v>
      </c>
      <c r="IC66">
        <v>0</v>
      </c>
      <c r="ID66">
        <v>0</v>
      </c>
      <c r="IE66">
        <v>0</v>
      </c>
      <c r="IF66">
        <v>0</v>
      </c>
      <c r="IG66">
        <v>0</v>
      </c>
      <c r="IH66">
        <v>0</v>
      </c>
      <c r="II66">
        <v>0</v>
      </c>
      <c r="IJ66">
        <v>0</v>
      </c>
      <c r="IK66">
        <v>0</v>
      </c>
      <c r="IL66">
        <v>0</v>
      </c>
      <c r="IM66">
        <v>0</v>
      </c>
      <c r="IN66">
        <v>0.1</v>
      </c>
      <c r="IO66">
        <v>0</v>
      </c>
      <c r="IP66">
        <v>0</v>
      </c>
      <c r="IQ66">
        <v>0</v>
      </c>
      <c r="IR66">
        <v>0</v>
      </c>
      <c r="IS66">
        <v>0</v>
      </c>
      <c r="IT66">
        <v>0</v>
      </c>
      <c r="IU66">
        <v>0</v>
      </c>
    </row>
    <row r="67" spans="3:255">
      <c r="C67" t="s">
        <v>765</v>
      </c>
      <c r="E67" t="s">
        <v>739</v>
      </c>
      <c r="F67">
        <v>3.8</v>
      </c>
      <c r="G67">
        <v>3.4</v>
      </c>
      <c r="H67">
        <v>3.8</v>
      </c>
      <c r="I67">
        <v>3.9</v>
      </c>
      <c r="J67">
        <v>3.8</v>
      </c>
      <c r="K67">
        <v>3.7</v>
      </c>
      <c r="L67">
        <v>3.8</v>
      </c>
      <c r="M67">
        <v>3.8</v>
      </c>
      <c r="N67">
        <v>3.7</v>
      </c>
      <c r="O67">
        <v>3.8</v>
      </c>
      <c r="P67">
        <v>3.7</v>
      </c>
      <c r="Q67">
        <v>3.9</v>
      </c>
      <c r="R67">
        <v>3.8</v>
      </c>
      <c r="S67">
        <v>3.5</v>
      </c>
      <c r="T67">
        <v>3.9</v>
      </c>
      <c r="U67">
        <v>3.7</v>
      </c>
      <c r="V67">
        <v>3.8</v>
      </c>
      <c r="W67">
        <v>3.7</v>
      </c>
      <c r="X67">
        <v>3.8</v>
      </c>
      <c r="Y67">
        <v>3.8</v>
      </c>
      <c r="Z67">
        <v>3.7</v>
      </c>
      <c r="AA67">
        <v>3.8</v>
      </c>
      <c r="AB67">
        <v>3.7</v>
      </c>
      <c r="AC67">
        <v>3.8</v>
      </c>
      <c r="AD67">
        <v>3.8</v>
      </c>
      <c r="AE67">
        <v>3.5</v>
      </c>
      <c r="AF67">
        <v>3.9</v>
      </c>
      <c r="AG67">
        <v>3.7</v>
      </c>
      <c r="AH67">
        <v>3.8</v>
      </c>
      <c r="AI67">
        <v>3.7</v>
      </c>
      <c r="AJ67">
        <v>3.8</v>
      </c>
      <c r="AK67">
        <v>3.8</v>
      </c>
      <c r="AL67">
        <v>3.7</v>
      </c>
      <c r="AM67">
        <v>3.8</v>
      </c>
      <c r="AN67">
        <v>3.7</v>
      </c>
      <c r="AO67">
        <v>3.8</v>
      </c>
      <c r="AP67">
        <v>3.8</v>
      </c>
      <c r="AQ67">
        <v>3.5</v>
      </c>
      <c r="AR67">
        <v>3.9</v>
      </c>
      <c r="AS67">
        <v>3.7</v>
      </c>
      <c r="AT67">
        <v>3.8</v>
      </c>
      <c r="AU67">
        <v>3.7</v>
      </c>
      <c r="AV67">
        <v>3.8</v>
      </c>
      <c r="AW67">
        <v>3.8</v>
      </c>
      <c r="AX67">
        <v>3.7</v>
      </c>
      <c r="AY67">
        <v>3.8</v>
      </c>
      <c r="AZ67">
        <v>3.7</v>
      </c>
      <c r="BA67">
        <v>3.8</v>
      </c>
      <c r="BB67">
        <v>3.8</v>
      </c>
      <c r="BC67">
        <v>3.5</v>
      </c>
      <c r="BD67">
        <v>3.9</v>
      </c>
      <c r="BE67">
        <v>3.7</v>
      </c>
      <c r="BF67">
        <v>3.8</v>
      </c>
      <c r="BG67">
        <v>3.7</v>
      </c>
      <c r="BH67">
        <v>3.8</v>
      </c>
      <c r="BI67">
        <v>3.8</v>
      </c>
      <c r="BJ67">
        <v>3.7</v>
      </c>
      <c r="BK67">
        <v>3.8</v>
      </c>
      <c r="BL67">
        <v>3.7</v>
      </c>
      <c r="BM67">
        <v>3.8</v>
      </c>
      <c r="BN67">
        <v>3.8</v>
      </c>
      <c r="BO67">
        <v>3.5</v>
      </c>
      <c r="BP67">
        <v>3.9</v>
      </c>
      <c r="BQ67">
        <v>3.7</v>
      </c>
      <c r="BR67">
        <v>3.8</v>
      </c>
      <c r="BS67">
        <v>3.7</v>
      </c>
      <c r="BT67">
        <v>3.8</v>
      </c>
      <c r="BU67">
        <v>3.8</v>
      </c>
      <c r="BV67">
        <v>3.7</v>
      </c>
      <c r="BW67">
        <v>3.8</v>
      </c>
      <c r="BX67">
        <v>3.7</v>
      </c>
      <c r="BY67">
        <v>3.8</v>
      </c>
      <c r="BZ67">
        <v>3.8</v>
      </c>
      <c r="CA67">
        <v>3.5</v>
      </c>
      <c r="CB67">
        <v>3.9</v>
      </c>
      <c r="CC67">
        <v>3.7</v>
      </c>
      <c r="CD67">
        <v>3.8</v>
      </c>
      <c r="CE67">
        <v>3.7</v>
      </c>
      <c r="CF67">
        <v>3.8</v>
      </c>
      <c r="CG67">
        <v>3.8</v>
      </c>
      <c r="CH67">
        <v>3.7</v>
      </c>
      <c r="CI67">
        <v>3.8</v>
      </c>
      <c r="CJ67">
        <v>3.7</v>
      </c>
      <c r="CK67">
        <v>3.8</v>
      </c>
      <c r="CL67">
        <v>3.8</v>
      </c>
      <c r="CM67">
        <v>3.5</v>
      </c>
      <c r="CN67">
        <v>3.9</v>
      </c>
      <c r="CO67">
        <v>3.7</v>
      </c>
      <c r="CP67">
        <v>3.8</v>
      </c>
      <c r="CQ67">
        <v>3.7</v>
      </c>
      <c r="CR67">
        <v>3.8</v>
      </c>
      <c r="CS67">
        <v>3.8</v>
      </c>
      <c r="CT67">
        <v>3.7</v>
      </c>
      <c r="CU67">
        <v>3.8</v>
      </c>
      <c r="CV67">
        <v>3.7</v>
      </c>
      <c r="CW67">
        <v>3.8</v>
      </c>
      <c r="CX67">
        <v>3.8</v>
      </c>
      <c r="CY67">
        <v>3.5</v>
      </c>
      <c r="CZ67">
        <v>3.9</v>
      </c>
      <c r="DA67">
        <v>3.7</v>
      </c>
      <c r="DB67">
        <v>3.8</v>
      </c>
      <c r="DC67">
        <v>3.7</v>
      </c>
      <c r="DD67">
        <v>3.8</v>
      </c>
      <c r="DE67">
        <v>3.8</v>
      </c>
      <c r="DF67">
        <v>3.7</v>
      </c>
      <c r="DG67">
        <v>3.8</v>
      </c>
      <c r="DH67">
        <v>3.7</v>
      </c>
      <c r="DI67">
        <v>3.8</v>
      </c>
      <c r="DJ67">
        <v>3.8</v>
      </c>
      <c r="DK67">
        <v>3.5</v>
      </c>
      <c r="DL67">
        <v>3.9</v>
      </c>
      <c r="DM67">
        <v>3.7</v>
      </c>
      <c r="DN67">
        <v>3.8</v>
      </c>
      <c r="DO67">
        <v>3.7</v>
      </c>
      <c r="DP67">
        <v>3.8</v>
      </c>
      <c r="DQ67">
        <v>3.8</v>
      </c>
      <c r="DR67">
        <v>3.7</v>
      </c>
      <c r="DS67">
        <v>3.8</v>
      </c>
      <c r="DT67">
        <v>3.7</v>
      </c>
      <c r="DU67">
        <v>3.8</v>
      </c>
      <c r="DV67">
        <v>3.8</v>
      </c>
      <c r="DW67">
        <v>3.5</v>
      </c>
      <c r="DX67">
        <v>3.9</v>
      </c>
      <c r="DY67">
        <v>3.7</v>
      </c>
      <c r="DZ67">
        <v>3.8</v>
      </c>
      <c r="EA67">
        <v>3.7</v>
      </c>
      <c r="EB67">
        <v>3.8</v>
      </c>
      <c r="EC67">
        <v>3.8</v>
      </c>
      <c r="ED67">
        <v>3.7</v>
      </c>
      <c r="EE67">
        <v>3.8</v>
      </c>
      <c r="EF67">
        <v>3.7</v>
      </c>
      <c r="EG67">
        <v>3.8</v>
      </c>
      <c r="EH67">
        <v>3.8</v>
      </c>
      <c r="EI67">
        <v>3.5</v>
      </c>
      <c r="EJ67">
        <v>3.9</v>
      </c>
      <c r="EK67">
        <v>3.7</v>
      </c>
      <c r="EL67">
        <v>3.8</v>
      </c>
      <c r="EM67">
        <v>3.7</v>
      </c>
      <c r="EN67">
        <v>3.8</v>
      </c>
      <c r="EO67">
        <v>3.8</v>
      </c>
      <c r="EP67">
        <v>3.7</v>
      </c>
      <c r="EQ67">
        <v>3.8</v>
      </c>
      <c r="ER67">
        <v>3.7</v>
      </c>
      <c r="ES67">
        <v>3.8</v>
      </c>
      <c r="ET67">
        <v>3.8</v>
      </c>
      <c r="EU67">
        <v>3.5</v>
      </c>
      <c r="EV67">
        <v>3.9</v>
      </c>
      <c r="EW67">
        <v>3.7</v>
      </c>
      <c r="EX67">
        <v>3.8</v>
      </c>
      <c r="EY67">
        <v>3.7</v>
      </c>
      <c r="EZ67">
        <v>3.8</v>
      </c>
      <c r="FA67">
        <v>3.8</v>
      </c>
      <c r="FB67">
        <v>3.7</v>
      </c>
      <c r="FC67">
        <v>3.8</v>
      </c>
      <c r="FD67">
        <v>3.7</v>
      </c>
      <c r="FE67">
        <v>3.8</v>
      </c>
      <c r="FF67">
        <v>3.8</v>
      </c>
      <c r="FG67">
        <v>3.5</v>
      </c>
      <c r="FH67">
        <v>3.9</v>
      </c>
      <c r="FI67">
        <v>3.7</v>
      </c>
      <c r="FJ67">
        <v>3.8</v>
      </c>
      <c r="FK67">
        <v>3.7</v>
      </c>
      <c r="FL67">
        <v>3.8</v>
      </c>
      <c r="FM67">
        <v>3.8</v>
      </c>
      <c r="FN67">
        <v>3.7</v>
      </c>
      <c r="FO67">
        <v>3.8</v>
      </c>
      <c r="FP67">
        <v>3.7</v>
      </c>
      <c r="FQ67">
        <v>3.8</v>
      </c>
      <c r="FR67">
        <v>3.8</v>
      </c>
      <c r="FS67">
        <v>3.5</v>
      </c>
      <c r="FT67">
        <v>3.9</v>
      </c>
      <c r="FU67">
        <v>3.7</v>
      </c>
      <c r="FV67">
        <v>3.8</v>
      </c>
      <c r="FW67">
        <v>3.7</v>
      </c>
      <c r="FX67">
        <v>3.8</v>
      </c>
      <c r="FY67">
        <v>3.8</v>
      </c>
      <c r="FZ67">
        <v>3.7</v>
      </c>
      <c r="GA67">
        <v>3.8</v>
      </c>
      <c r="GB67">
        <v>3.7</v>
      </c>
      <c r="GC67">
        <v>3.8</v>
      </c>
      <c r="GD67">
        <v>3.8</v>
      </c>
      <c r="GE67">
        <v>3.5</v>
      </c>
      <c r="GF67">
        <v>3.9</v>
      </c>
      <c r="GG67">
        <v>3.7</v>
      </c>
      <c r="GH67">
        <v>3.8</v>
      </c>
      <c r="GI67">
        <v>3.7</v>
      </c>
      <c r="GJ67">
        <v>3.8</v>
      </c>
      <c r="GK67">
        <v>3.8</v>
      </c>
      <c r="GL67">
        <v>3.7</v>
      </c>
      <c r="GM67">
        <v>3.8</v>
      </c>
      <c r="GN67">
        <v>3.7</v>
      </c>
      <c r="GO67">
        <v>3.8</v>
      </c>
      <c r="GP67">
        <v>3.8</v>
      </c>
      <c r="GQ67">
        <v>3.5</v>
      </c>
      <c r="GR67">
        <v>3.9</v>
      </c>
      <c r="GS67">
        <v>3.7</v>
      </c>
      <c r="GT67">
        <v>3.8</v>
      </c>
      <c r="GU67">
        <v>3.7</v>
      </c>
      <c r="GV67">
        <v>3.8</v>
      </c>
      <c r="GW67">
        <v>3.8</v>
      </c>
      <c r="GX67">
        <v>3.7</v>
      </c>
      <c r="GY67">
        <v>3.8</v>
      </c>
      <c r="GZ67">
        <v>3.7</v>
      </c>
      <c r="HA67">
        <v>3.8</v>
      </c>
      <c r="HB67">
        <v>3.8</v>
      </c>
      <c r="HC67">
        <v>3.5</v>
      </c>
      <c r="HD67">
        <v>3.9</v>
      </c>
      <c r="HE67">
        <v>3.7</v>
      </c>
      <c r="HF67">
        <v>3.8</v>
      </c>
      <c r="HG67">
        <v>3.7</v>
      </c>
      <c r="HH67">
        <v>3.8</v>
      </c>
      <c r="HI67">
        <v>3.8</v>
      </c>
      <c r="HJ67">
        <v>3.7</v>
      </c>
      <c r="HK67">
        <v>3.8</v>
      </c>
      <c r="HL67">
        <v>3.7</v>
      </c>
      <c r="HM67">
        <v>3.8</v>
      </c>
      <c r="HN67">
        <v>3.8</v>
      </c>
      <c r="HO67">
        <v>3.5</v>
      </c>
      <c r="HP67">
        <v>3.9</v>
      </c>
      <c r="HQ67">
        <v>3.7</v>
      </c>
      <c r="HR67">
        <v>3.8</v>
      </c>
      <c r="HS67">
        <v>3.7</v>
      </c>
      <c r="HT67">
        <v>3.8</v>
      </c>
      <c r="HU67">
        <v>3.8</v>
      </c>
      <c r="HV67">
        <v>3.7</v>
      </c>
      <c r="HW67">
        <v>3.8</v>
      </c>
      <c r="HX67">
        <v>3.7</v>
      </c>
      <c r="HY67">
        <v>3.8</v>
      </c>
      <c r="HZ67">
        <v>3.8</v>
      </c>
      <c r="IA67">
        <v>3.5</v>
      </c>
      <c r="IB67">
        <v>3.9</v>
      </c>
      <c r="IC67">
        <v>3.7</v>
      </c>
      <c r="ID67">
        <v>3.8</v>
      </c>
      <c r="IE67">
        <v>3.7</v>
      </c>
      <c r="IF67">
        <v>3.8</v>
      </c>
      <c r="IG67">
        <v>3.8</v>
      </c>
      <c r="IH67">
        <v>3.7</v>
      </c>
      <c r="II67">
        <v>3.8</v>
      </c>
      <c r="IJ67">
        <v>3.7</v>
      </c>
      <c r="IK67">
        <v>3.8</v>
      </c>
      <c r="IL67">
        <v>3.8</v>
      </c>
      <c r="IM67">
        <v>3.5</v>
      </c>
      <c r="IN67">
        <v>3.9</v>
      </c>
      <c r="IO67">
        <v>3.7</v>
      </c>
      <c r="IP67">
        <v>3.8</v>
      </c>
      <c r="IQ67">
        <v>3.7</v>
      </c>
      <c r="IR67">
        <v>3.8</v>
      </c>
      <c r="IS67">
        <v>3.8</v>
      </c>
      <c r="IT67">
        <v>3.7</v>
      </c>
      <c r="IU67">
        <v>3.8</v>
      </c>
    </row>
    <row r="68" spans="3:255">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HZ68">
        <v>0</v>
      </c>
      <c r="IA68">
        <v>0</v>
      </c>
      <c r="IB68">
        <v>0</v>
      </c>
      <c r="IC68">
        <v>0</v>
      </c>
      <c r="ID68">
        <v>0</v>
      </c>
      <c r="IE68">
        <v>0</v>
      </c>
      <c r="IF68">
        <v>0</v>
      </c>
      <c r="IG68">
        <v>0</v>
      </c>
      <c r="IH68">
        <v>0</v>
      </c>
      <c r="II68">
        <v>0</v>
      </c>
      <c r="IJ68">
        <v>0</v>
      </c>
      <c r="IK68">
        <v>0</v>
      </c>
      <c r="IL68">
        <v>0</v>
      </c>
      <c r="IM68">
        <v>0</v>
      </c>
      <c r="IN68">
        <v>0</v>
      </c>
      <c r="IO68">
        <v>0</v>
      </c>
      <c r="IP68">
        <v>0</v>
      </c>
      <c r="IQ68">
        <v>0</v>
      </c>
      <c r="IR68">
        <v>0</v>
      </c>
      <c r="IS68">
        <v>0</v>
      </c>
      <c r="IT68">
        <v>0</v>
      </c>
      <c r="IU68">
        <v>0</v>
      </c>
    </row>
    <row r="69" spans="3:255">
      <c r="C69" t="s">
        <v>765</v>
      </c>
      <c r="D69" t="s">
        <v>782</v>
      </c>
      <c r="E69" t="s">
        <v>78</v>
      </c>
      <c r="F69">
        <v>810.3</v>
      </c>
      <c r="G69">
        <v>723.49999999999989</v>
      </c>
      <c r="H69">
        <v>712.39999999999986</v>
      </c>
      <c r="I69">
        <v>615</v>
      </c>
      <c r="J69">
        <v>503.5</v>
      </c>
      <c r="K69">
        <v>427.90000000000003</v>
      </c>
      <c r="L69">
        <v>388.1</v>
      </c>
      <c r="M69">
        <v>378.90000000000009</v>
      </c>
      <c r="N69">
        <v>392.1</v>
      </c>
      <c r="O69">
        <v>498.1</v>
      </c>
      <c r="P69">
        <v>589.50000000000011</v>
      </c>
      <c r="Q69">
        <v>772.40000000000009</v>
      </c>
      <c r="R69">
        <v>825.59999999999991</v>
      </c>
      <c r="S69">
        <v>746.5</v>
      </c>
      <c r="T69">
        <v>747.80000000000007</v>
      </c>
      <c r="U69">
        <v>622.20000000000016</v>
      </c>
      <c r="V69">
        <v>515.29999999999995</v>
      </c>
      <c r="W69">
        <v>432.59999999999997</v>
      </c>
      <c r="X69">
        <v>393.90000000000003</v>
      </c>
      <c r="Y69">
        <v>380.3</v>
      </c>
      <c r="Z69">
        <v>393.90000000000003</v>
      </c>
      <c r="AA69">
        <v>501.5</v>
      </c>
      <c r="AB69">
        <v>588.80000000000007</v>
      </c>
      <c r="AC69">
        <v>769.8</v>
      </c>
      <c r="AD69">
        <v>819.89999999999986</v>
      </c>
      <c r="AE69">
        <v>766.3</v>
      </c>
      <c r="AF69">
        <v>742.80000000000007</v>
      </c>
      <c r="AG69">
        <v>616.80000000000007</v>
      </c>
      <c r="AH69">
        <v>510.90000000000003</v>
      </c>
      <c r="AI69">
        <v>426.90000000000003</v>
      </c>
      <c r="AJ69">
        <v>386.2</v>
      </c>
      <c r="AK69">
        <v>376.00000000000006</v>
      </c>
      <c r="AL69">
        <v>390.1</v>
      </c>
      <c r="AM69">
        <v>494</v>
      </c>
      <c r="AN69">
        <v>583.40000000000009</v>
      </c>
      <c r="AO69">
        <v>763.40000000000009</v>
      </c>
      <c r="AP69">
        <v>823.49999999999989</v>
      </c>
      <c r="AQ69">
        <v>751.3</v>
      </c>
      <c r="AR69">
        <v>747.50000000000011</v>
      </c>
      <c r="AS69">
        <v>618.00000000000011</v>
      </c>
      <c r="AT69">
        <v>513.9</v>
      </c>
      <c r="AU69">
        <v>428.70000000000005</v>
      </c>
      <c r="AV69">
        <v>389.70000000000005</v>
      </c>
      <c r="AW69">
        <v>382.50000000000006</v>
      </c>
      <c r="AX69">
        <v>395.6</v>
      </c>
      <c r="AY69">
        <v>504.09999999999997</v>
      </c>
      <c r="AZ69">
        <v>588.80000000000007</v>
      </c>
      <c r="BA69">
        <v>774</v>
      </c>
      <c r="BB69">
        <v>821.69999999999993</v>
      </c>
      <c r="BC69">
        <v>749.4</v>
      </c>
      <c r="BD69">
        <v>745.7</v>
      </c>
      <c r="BE69">
        <v>616.40000000000009</v>
      </c>
      <c r="BF69">
        <v>512.5</v>
      </c>
      <c r="BG69">
        <v>427.80000000000007</v>
      </c>
      <c r="BH69">
        <v>389</v>
      </c>
      <c r="BI69">
        <v>381.60000000000008</v>
      </c>
      <c r="BJ69">
        <v>393.00000000000006</v>
      </c>
      <c r="BK69">
        <v>500</v>
      </c>
      <c r="BL69">
        <v>587.30000000000018</v>
      </c>
      <c r="BM69">
        <v>772</v>
      </c>
      <c r="BN69">
        <v>820.1</v>
      </c>
      <c r="BO69">
        <v>747.9</v>
      </c>
      <c r="BP69">
        <v>744.2</v>
      </c>
      <c r="BQ69">
        <v>615.20000000000005</v>
      </c>
      <c r="BR69">
        <v>511.5</v>
      </c>
      <c r="BS69">
        <v>426.90000000000003</v>
      </c>
      <c r="BT69">
        <v>388.1</v>
      </c>
      <c r="BU69">
        <v>380.7000000000001</v>
      </c>
      <c r="BV69">
        <v>392.20000000000005</v>
      </c>
      <c r="BW69">
        <v>499</v>
      </c>
      <c r="BX69">
        <v>586.10000000000014</v>
      </c>
      <c r="BY69">
        <v>770.50000000000011</v>
      </c>
      <c r="BZ69">
        <v>818.89999999999986</v>
      </c>
      <c r="CA69">
        <v>746.8</v>
      </c>
      <c r="CB69">
        <v>743.1</v>
      </c>
      <c r="CC69">
        <v>614.30000000000018</v>
      </c>
      <c r="CD69">
        <v>510.6</v>
      </c>
      <c r="CE69">
        <v>426.3</v>
      </c>
      <c r="CF69">
        <v>387.5</v>
      </c>
      <c r="CG69">
        <v>380.1</v>
      </c>
      <c r="CH69">
        <v>391.6</v>
      </c>
      <c r="CI69">
        <v>498.2</v>
      </c>
      <c r="CJ69">
        <v>585.10000000000014</v>
      </c>
      <c r="CK69">
        <v>769.40000000000009</v>
      </c>
      <c r="CL69">
        <v>823.69999999999993</v>
      </c>
      <c r="CM69">
        <v>751.19999999999993</v>
      </c>
      <c r="CN69">
        <v>747.5</v>
      </c>
      <c r="CO69">
        <v>617.90000000000009</v>
      </c>
      <c r="CP69">
        <v>513.69999999999993</v>
      </c>
      <c r="CQ69">
        <v>428.70000000000005</v>
      </c>
      <c r="CR69">
        <v>389.7</v>
      </c>
      <c r="CS69">
        <v>382.3</v>
      </c>
      <c r="CT69">
        <v>393.70000000000005</v>
      </c>
      <c r="CU69">
        <v>501.09999999999997</v>
      </c>
      <c r="CV69">
        <v>588.60000000000014</v>
      </c>
      <c r="CW69">
        <v>773.90000000000009</v>
      </c>
      <c r="CX69">
        <v>828.8</v>
      </c>
      <c r="CY69">
        <v>755.8</v>
      </c>
      <c r="CZ69">
        <v>752.3</v>
      </c>
      <c r="DA69">
        <v>621.80000000000007</v>
      </c>
      <c r="DB69">
        <v>516.79999999999995</v>
      </c>
      <c r="DC69">
        <v>431.20000000000005</v>
      </c>
      <c r="DD69">
        <v>392</v>
      </c>
      <c r="DE69">
        <v>384.5</v>
      </c>
      <c r="DF69">
        <v>396.09999999999997</v>
      </c>
      <c r="DG69">
        <v>504.1</v>
      </c>
      <c r="DH69">
        <v>592.20000000000005</v>
      </c>
      <c r="DI69">
        <v>778.90000000000009</v>
      </c>
      <c r="DJ69">
        <v>834.4</v>
      </c>
      <c r="DK69">
        <v>760.9</v>
      </c>
      <c r="DL69">
        <v>757.3</v>
      </c>
      <c r="DM69">
        <v>626.10000000000014</v>
      </c>
      <c r="DN69">
        <v>520.29999999999995</v>
      </c>
      <c r="DO69">
        <v>434.1</v>
      </c>
      <c r="DP69">
        <v>394.4</v>
      </c>
      <c r="DQ69">
        <v>386.8</v>
      </c>
      <c r="DR69">
        <v>398.5</v>
      </c>
      <c r="DS69">
        <v>507.4</v>
      </c>
      <c r="DT69">
        <v>596.20000000000005</v>
      </c>
      <c r="DU69">
        <v>784</v>
      </c>
      <c r="DV69">
        <v>839.2</v>
      </c>
      <c r="DW69">
        <v>765.4</v>
      </c>
      <c r="DX69">
        <v>761.8</v>
      </c>
      <c r="DY69">
        <v>629.80000000000007</v>
      </c>
      <c r="DZ69">
        <v>523.29999999999995</v>
      </c>
      <c r="EA69">
        <v>436.50000000000006</v>
      </c>
      <c r="EB69">
        <v>396.5</v>
      </c>
      <c r="EC69">
        <v>388.90000000000003</v>
      </c>
      <c r="ED69">
        <v>400.70000000000005</v>
      </c>
      <c r="EE69">
        <v>510.3</v>
      </c>
      <c r="EF69">
        <v>599.6</v>
      </c>
      <c r="EG69">
        <v>788.7</v>
      </c>
      <c r="EH69">
        <v>844.1</v>
      </c>
      <c r="EI69">
        <v>769.9</v>
      </c>
      <c r="EJ69">
        <v>766.3</v>
      </c>
      <c r="EK69">
        <v>633.50000000000011</v>
      </c>
      <c r="EL69">
        <v>526.4</v>
      </c>
      <c r="EM69">
        <v>439.00000000000006</v>
      </c>
      <c r="EN69">
        <v>398.6</v>
      </c>
      <c r="EO69">
        <v>391.00000000000006</v>
      </c>
      <c r="EP69">
        <v>402.90000000000003</v>
      </c>
      <c r="EQ69">
        <v>513.19999999999993</v>
      </c>
      <c r="ER69">
        <v>603.1</v>
      </c>
      <c r="ES69">
        <v>793.30000000000007</v>
      </c>
      <c r="ET69">
        <v>849.59999999999991</v>
      </c>
      <c r="EU69">
        <v>774.8</v>
      </c>
      <c r="EV69">
        <v>771.2</v>
      </c>
      <c r="EW69">
        <v>637.6</v>
      </c>
      <c r="EX69">
        <v>529.79999999999995</v>
      </c>
      <c r="EY69">
        <v>441.70000000000005</v>
      </c>
      <c r="EZ69">
        <v>401.09999999999997</v>
      </c>
      <c r="FA69">
        <v>393.40000000000003</v>
      </c>
      <c r="FB69">
        <v>405.4</v>
      </c>
      <c r="FC69">
        <v>516.4</v>
      </c>
      <c r="FD69">
        <v>606.9</v>
      </c>
      <c r="FE69">
        <v>798.30000000000007</v>
      </c>
      <c r="FF69">
        <v>854.9</v>
      </c>
      <c r="FG69">
        <v>779.6</v>
      </c>
      <c r="FH69">
        <v>776</v>
      </c>
      <c r="FI69">
        <v>641.60000000000014</v>
      </c>
      <c r="FJ69">
        <v>532.99999999999989</v>
      </c>
      <c r="FK69">
        <v>444.4</v>
      </c>
      <c r="FL69">
        <v>403.4</v>
      </c>
      <c r="FM69">
        <v>395.6</v>
      </c>
      <c r="FN69">
        <v>407.7</v>
      </c>
      <c r="FO69">
        <v>519.5</v>
      </c>
      <c r="FP69">
        <v>610.6</v>
      </c>
      <c r="FQ69">
        <v>803.3</v>
      </c>
      <c r="FR69">
        <v>860.19999999999993</v>
      </c>
      <c r="FS69">
        <v>784.7</v>
      </c>
      <c r="FT69">
        <v>781</v>
      </c>
      <c r="FU69">
        <v>645.70000000000005</v>
      </c>
      <c r="FV69">
        <v>536.5</v>
      </c>
      <c r="FW69">
        <v>447.1</v>
      </c>
      <c r="FX69">
        <v>405.7</v>
      </c>
      <c r="FY69">
        <v>397.90000000000003</v>
      </c>
      <c r="FZ69">
        <v>410.09999999999997</v>
      </c>
      <c r="GA69">
        <v>522.79999999999995</v>
      </c>
      <c r="GB69">
        <v>614.5</v>
      </c>
      <c r="GC69">
        <v>808.5</v>
      </c>
      <c r="GD69">
        <v>865.5</v>
      </c>
      <c r="GE69">
        <v>789.40000000000009</v>
      </c>
      <c r="GF69">
        <v>785.7</v>
      </c>
      <c r="GG69">
        <v>649.79999999999995</v>
      </c>
      <c r="GH69">
        <v>539.79999999999995</v>
      </c>
      <c r="GI69">
        <v>449.7</v>
      </c>
      <c r="GJ69">
        <v>408.1</v>
      </c>
      <c r="GK69">
        <v>400.3</v>
      </c>
      <c r="GL69">
        <v>412.6</v>
      </c>
      <c r="GM69">
        <v>525.79999999999995</v>
      </c>
      <c r="GN69">
        <v>618.20000000000005</v>
      </c>
      <c r="GO69">
        <v>813.4</v>
      </c>
      <c r="GP69">
        <v>869.4</v>
      </c>
      <c r="GQ69">
        <v>792.9</v>
      </c>
      <c r="GR69">
        <v>789.2</v>
      </c>
      <c r="GS69">
        <v>652.60000000000014</v>
      </c>
      <c r="GT69">
        <v>542.09999999999991</v>
      </c>
      <c r="GU69">
        <v>451.6</v>
      </c>
      <c r="GV69">
        <v>409.7</v>
      </c>
      <c r="GW69">
        <v>401.90000000000003</v>
      </c>
      <c r="GX69">
        <v>414.2</v>
      </c>
      <c r="GY69">
        <v>528</v>
      </c>
      <c r="GZ69">
        <v>620.90000000000009</v>
      </c>
      <c r="HA69">
        <v>817</v>
      </c>
      <c r="HB69">
        <v>874.3</v>
      </c>
      <c r="HC69">
        <v>797.4</v>
      </c>
      <c r="HD69">
        <v>793.80000000000007</v>
      </c>
      <c r="HE69">
        <v>656.40000000000009</v>
      </c>
      <c r="HF69">
        <v>545.29999999999995</v>
      </c>
      <c r="HG69">
        <v>454.1</v>
      </c>
      <c r="HH69">
        <v>411.9</v>
      </c>
      <c r="HI69">
        <v>404</v>
      </c>
      <c r="HJ69">
        <v>416.4</v>
      </c>
      <c r="HK69">
        <v>531.1</v>
      </c>
      <c r="HL69">
        <v>624.40000000000009</v>
      </c>
      <c r="HM69">
        <v>821.59999999999991</v>
      </c>
      <c r="HN69">
        <v>879.4</v>
      </c>
      <c r="HO69">
        <v>802</v>
      </c>
      <c r="HP69">
        <v>798.30000000000007</v>
      </c>
      <c r="HQ69">
        <v>660.3</v>
      </c>
      <c r="HR69">
        <v>548.4</v>
      </c>
      <c r="HS69">
        <v>456.6</v>
      </c>
      <c r="HT69">
        <v>414.2</v>
      </c>
      <c r="HU69">
        <v>406.20000000000005</v>
      </c>
      <c r="HV69">
        <v>418.7</v>
      </c>
      <c r="HW69">
        <v>534</v>
      </c>
      <c r="HX69">
        <v>627.90000000000009</v>
      </c>
      <c r="HY69">
        <v>826.4</v>
      </c>
      <c r="HZ69">
        <v>884.19999999999993</v>
      </c>
      <c r="IA69">
        <v>806.4</v>
      </c>
      <c r="IB69">
        <v>802.8</v>
      </c>
      <c r="IC69">
        <v>663.80000000000007</v>
      </c>
      <c r="ID69">
        <v>551.4</v>
      </c>
      <c r="IE69">
        <v>459.00000000000006</v>
      </c>
      <c r="IF69">
        <v>416.3</v>
      </c>
      <c r="IG69">
        <v>408.3</v>
      </c>
      <c r="IH69">
        <v>420.9</v>
      </c>
      <c r="II69">
        <v>536.79999999999995</v>
      </c>
      <c r="IJ69">
        <v>631.30000000000007</v>
      </c>
      <c r="IK69">
        <v>830.90000000000009</v>
      </c>
      <c r="IL69">
        <v>888.99999999999989</v>
      </c>
      <c r="IM69">
        <v>810.8</v>
      </c>
      <c r="IN69">
        <v>807.1</v>
      </c>
      <c r="IO69">
        <v>667.40000000000009</v>
      </c>
      <c r="IP69">
        <v>554.29999999999995</v>
      </c>
      <c r="IQ69">
        <v>461.3</v>
      </c>
      <c r="IR69">
        <v>418.3</v>
      </c>
      <c r="IS69">
        <v>410.3</v>
      </c>
      <c r="IT69">
        <v>422.90000000000003</v>
      </c>
      <c r="IU69">
        <v>539.69999999999993</v>
      </c>
    </row>
    <row r="70" spans="3:255">
      <c r="C70" t="s">
        <v>765</v>
      </c>
      <c r="D70" t="s">
        <v>783</v>
      </c>
      <c r="E70" t="s">
        <v>79</v>
      </c>
      <c r="F70">
        <v>18.100000000000001</v>
      </c>
      <c r="G70">
        <v>24.5</v>
      </c>
      <c r="H70">
        <v>22.3</v>
      </c>
      <c r="I70">
        <v>23.6</v>
      </c>
      <c r="J70">
        <v>15.1</v>
      </c>
      <c r="K70">
        <v>19.100000000000001</v>
      </c>
      <c r="L70">
        <v>8.9</v>
      </c>
      <c r="M70">
        <v>14</v>
      </c>
      <c r="N70">
        <v>13</v>
      </c>
      <c r="O70">
        <v>21</v>
      </c>
      <c r="P70">
        <v>25</v>
      </c>
      <c r="Q70">
        <v>32</v>
      </c>
      <c r="R70">
        <v>33</v>
      </c>
      <c r="S70">
        <v>30</v>
      </c>
      <c r="T70">
        <v>24</v>
      </c>
      <c r="U70">
        <v>19</v>
      </c>
      <c r="V70">
        <v>14</v>
      </c>
      <c r="W70">
        <v>16</v>
      </c>
      <c r="X70">
        <v>12</v>
      </c>
      <c r="Y70">
        <v>11</v>
      </c>
      <c r="Z70">
        <v>11</v>
      </c>
      <c r="AA70">
        <v>14</v>
      </c>
      <c r="AB70">
        <v>19</v>
      </c>
      <c r="AC70">
        <v>32</v>
      </c>
      <c r="AD70">
        <v>32.772165697674417</v>
      </c>
      <c r="AE70">
        <v>30.79571332886805</v>
      </c>
      <c r="AF70">
        <v>23.839529285905325</v>
      </c>
      <c r="AG70">
        <v>18.835101253616198</v>
      </c>
      <c r="AH70">
        <v>13.880457985639437</v>
      </c>
      <c r="AI70">
        <v>15.789181692094315</v>
      </c>
      <c r="AJ70">
        <v>11.765422696115763</v>
      </c>
      <c r="AK70">
        <v>10.875624506968185</v>
      </c>
      <c r="AL70">
        <v>10.893881695861895</v>
      </c>
      <c r="AM70">
        <v>13.790628115653041</v>
      </c>
      <c r="AN70">
        <v>18.825747282608699</v>
      </c>
      <c r="AO70">
        <v>31.733956871914788</v>
      </c>
      <c r="AP70">
        <v>32.916061046511622</v>
      </c>
      <c r="AQ70">
        <v>30.192900200937707</v>
      </c>
      <c r="AR70">
        <v>23.990371757154321</v>
      </c>
      <c r="AS70">
        <v>18.871745419479264</v>
      </c>
      <c r="AT70">
        <v>13.961963904521639</v>
      </c>
      <c r="AU70">
        <v>15.855755894590848</v>
      </c>
      <c r="AV70">
        <v>11.872048743335872</v>
      </c>
      <c r="AW70">
        <v>11.063633973179071</v>
      </c>
      <c r="AX70">
        <v>11.047473978167048</v>
      </c>
      <c r="AY70">
        <v>14.072582253240277</v>
      </c>
      <c r="AZ70">
        <v>19</v>
      </c>
      <c r="BA70">
        <v>32.174590802805923</v>
      </c>
      <c r="BB70">
        <v>32.84411337209302</v>
      </c>
      <c r="BC70">
        <v>30.116543871399866</v>
      </c>
      <c r="BD70">
        <v>23.932602300080237</v>
      </c>
      <c r="BE70">
        <v>18.822886531661844</v>
      </c>
      <c r="BF70">
        <v>13.923927809043278</v>
      </c>
      <c r="BG70">
        <v>15.822468793342582</v>
      </c>
      <c r="BH70">
        <v>11.85072353389185</v>
      </c>
      <c r="BI70">
        <v>11.037601893242179</v>
      </c>
      <c r="BJ70">
        <v>10.974866717440976</v>
      </c>
      <c r="BK70">
        <v>13.958125623130607</v>
      </c>
      <c r="BL70">
        <v>18.951596467391308</v>
      </c>
      <c r="BM70">
        <v>32.091452325279292</v>
      </c>
      <c r="BN70">
        <v>32.780159883720934</v>
      </c>
      <c r="BO70">
        <v>30.056262558606832</v>
      </c>
      <c r="BP70">
        <v>23.884461085851832</v>
      </c>
      <c r="BQ70">
        <v>18.786242365798774</v>
      </c>
      <c r="BR70">
        <v>13.896759169415876</v>
      </c>
      <c r="BS70">
        <v>15.789181692094315</v>
      </c>
      <c r="BT70">
        <v>11.823305407463822</v>
      </c>
      <c r="BU70">
        <v>11.011569813305288</v>
      </c>
      <c r="BV70">
        <v>10.952526021832954</v>
      </c>
      <c r="BW70">
        <v>13.930209371884347</v>
      </c>
      <c r="BX70">
        <v>18.912873641304351</v>
      </c>
      <c r="BY70">
        <v>32.029098467134325</v>
      </c>
      <c r="BZ70">
        <v>32.732194767441854</v>
      </c>
      <c r="CA70">
        <v>30.012056262558605</v>
      </c>
      <c r="CB70">
        <v>23.849157528751004</v>
      </c>
      <c r="CC70">
        <v>18.758759241401478</v>
      </c>
      <c r="CD70">
        <v>13.872307393751216</v>
      </c>
      <c r="CE70">
        <v>15.766990291262136</v>
      </c>
      <c r="CF70">
        <v>11.805026656511803</v>
      </c>
      <c r="CG70">
        <v>10.994215093347357</v>
      </c>
      <c r="CH70">
        <v>10.935770500126937</v>
      </c>
      <c r="CI70">
        <v>13.907876370887337</v>
      </c>
      <c r="CJ70">
        <v>18.880604619565219</v>
      </c>
      <c r="CK70">
        <v>31.983372304494679</v>
      </c>
      <c r="CL70">
        <v>32.924055232558139</v>
      </c>
      <c r="CM70">
        <v>30.188881446751505</v>
      </c>
      <c r="CN70">
        <v>23.990371757154318</v>
      </c>
      <c r="CO70">
        <v>18.868691738990677</v>
      </c>
      <c r="CP70">
        <v>13.956530176596157</v>
      </c>
      <c r="CQ70">
        <v>15.855755894590848</v>
      </c>
      <c r="CR70">
        <v>11.872048743335871</v>
      </c>
      <c r="CS70">
        <v>11.057849066526426</v>
      </c>
      <c r="CT70">
        <v>10.994414826097996</v>
      </c>
      <c r="CU70">
        <v>13.988833499501494</v>
      </c>
      <c r="CV70">
        <v>18.993546195652176</v>
      </c>
      <c r="CW70">
        <v>32.1704338789296</v>
      </c>
      <c r="CX70">
        <v>33.127906976744185</v>
      </c>
      <c r="CY70">
        <v>30.373744139316809</v>
      </c>
      <c r="CZ70">
        <v>24.144423642685208</v>
      </c>
      <c r="DA70">
        <v>18.987785278045642</v>
      </c>
      <c r="DB70">
        <v>14.040752959441104</v>
      </c>
      <c r="DC70">
        <v>15.948220064724921</v>
      </c>
      <c r="DD70">
        <v>11.942117288651941</v>
      </c>
      <c r="DE70">
        <v>11.121483039705495</v>
      </c>
      <c r="DF70">
        <v>11.06143691292206</v>
      </c>
      <c r="DG70">
        <v>14.072582253240279</v>
      </c>
      <c r="DH70">
        <v>19.109714673913043</v>
      </c>
      <c r="DI70">
        <v>32.378280072746172</v>
      </c>
      <c r="DJ70">
        <v>33.35174418604651</v>
      </c>
      <c r="DK70">
        <v>30.578700602813125</v>
      </c>
      <c r="DL70">
        <v>24.304894356779887</v>
      </c>
      <c r="DM70">
        <v>19.119093539054965</v>
      </c>
      <c r="DN70">
        <v>14.135843198137009</v>
      </c>
      <c r="DO70">
        <v>16.055478502080444</v>
      </c>
      <c r="DP70">
        <v>12.015232292460013</v>
      </c>
      <c r="DQ70">
        <v>11.188009466210886</v>
      </c>
      <c r="DR70">
        <v>11.128458999746128</v>
      </c>
      <c r="DS70">
        <v>14.164705882352941</v>
      </c>
      <c r="DT70">
        <v>19.238790760869566</v>
      </c>
      <c r="DU70">
        <v>32.590283190439074</v>
      </c>
      <c r="DV70">
        <v>33.543604651162795</v>
      </c>
      <c r="DW70">
        <v>30.759544541192231</v>
      </c>
      <c r="DX70">
        <v>24.449317999465094</v>
      </c>
      <c r="DY70">
        <v>19.232079717132752</v>
      </c>
      <c r="DZ70">
        <v>14.217349117019213</v>
      </c>
      <c r="EA70">
        <v>16.144244105409157</v>
      </c>
      <c r="EB70">
        <v>12.079207920792078</v>
      </c>
      <c r="EC70">
        <v>11.248750986063635</v>
      </c>
      <c r="ED70">
        <v>11.189895912668192</v>
      </c>
      <c r="EE70">
        <v>14.2456630109671</v>
      </c>
      <c r="EF70">
        <v>19.348505434782609</v>
      </c>
      <c r="EG70">
        <v>32.785658612626662</v>
      </c>
      <c r="EH70">
        <v>33.739462209302324</v>
      </c>
      <c r="EI70">
        <v>30.940388479571332</v>
      </c>
      <c r="EJ70">
        <v>24.593741642150306</v>
      </c>
      <c r="EK70">
        <v>19.345065895210542</v>
      </c>
      <c r="EL70">
        <v>14.301571899864157</v>
      </c>
      <c r="EM70">
        <v>16.236708275543229</v>
      </c>
      <c r="EN70">
        <v>12.143183549124142</v>
      </c>
      <c r="EO70">
        <v>11.309492505916383</v>
      </c>
      <c r="EP70">
        <v>11.251332825590252</v>
      </c>
      <c r="EQ70">
        <v>14.326620139581253</v>
      </c>
      <c r="ER70">
        <v>19.461447010869563</v>
      </c>
      <c r="ES70">
        <v>32.976877110937913</v>
      </c>
      <c r="ET70">
        <v>33.95930232558139</v>
      </c>
      <c r="EU70">
        <v>31.137307434695241</v>
      </c>
      <c r="EV70">
        <v>24.751002941963094</v>
      </c>
      <c r="EW70">
        <v>19.470266795242683</v>
      </c>
      <c r="EX70">
        <v>14.393945274597323</v>
      </c>
      <c r="EY70">
        <v>16.336569579288028</v>
      </c>
      <c r="EZ70">
        <v>12.219345011424217</v>
      </c>
      <c r="FA70">
        <v>11.378911385748093</v>
      </c>
      <c r="FB70">
        <v>11.32114749936532</v>
      </c>
      <c r="FC70">
        <v>14.415952143569291</v>
      </c>
      <c r="FD70">
        <v>19.584069293478258</v>
      </c>
      <c r="FE70">
        <v>33.184723304754485</v>
      </c>
      <c r="FF70">
        <v>34.171148255813954</v>
      </c>
      <c r="FG70">
        <v>31.330207635632956</v>
      </c>
      <c r="FH70">
        <v>24.905054827493981</v>
      </c>
      <c r="FI70">
        <v>19.59241401478624</v>
      </c>
      <c r="FJ70">
        <v>14.480884921405005</v>
      </c>
      <c r="FK70">
        <v>16.436430883032823</v>
      </c>
      <c r="FL70">
        <v>12.289413556740287</v>
      </c>
      <c r="FM70">
        <v>11.442545358927163</v>
      </c>
      <c r="FN70">
        <v>11.385376999238385</v>
      </c>
      <c r="FO70">
        <v>14.502492522432702</v>
      </c>
      <c r="FP70">
        <v>19.703464673913043</v>
      </c>
      <c r="FQ70">
        <v>33.392569498571056</v>
      </c>
      <c r="FR70">
        <v>34.38299418604651</v>
      </c>
      <c r="FS70">
        <v>31.535164099129272</v>
      </c>
      <c r="FT70">
        <v>25.065525541588659</v>
      </c>
      <c r="FU70">
        <v>19.71761491481838</v>
      </c>
      <c r="FV70">
        <v>14.575975160100914</v>
      </c>
      <c r="FW70">
        <v>16.536292186777626</v>
      </c>
      <c r="FX70">
        <v>12.359482102056358</v>
      </c>
      <c r="FY70">
        <v>11.509071785432553</v>
      </c>
      <c r="FZ70">
        <v>11.452399086062451</v>
      </c>
      <c r="GA70">
        <v>14.594616151545363</v>
      </c>
      <c r="GB70">
        <v>19.829313858695652</v>
      </c>
      <c r="GC70">
        <v>33.608729540140295</v>
      </c>
      <c r="GD70">
        <v>34.594840116279073</v>
      </c>
      <c r="GE70">
        <v>31.724045545880781</v>
      </c>
      <c r="GF70">
        <v>25.216368012837659</v>
      </c>
      <c r="GG70">
        <v>19.842815814850525</v>
      </c>
      <c r="GH70">
        <v>14.665631670871338</v>
      </c>
      <c r="GI70">
        <v>16.632454923717059</v>
      </c>
      <c r="GJ70">
        <v>12.432597105864431</v>
      </c>
      <c r="GK70">
        <v>11.578490665264265</v>
      </c>
      <c r="GL70">
        <v>11.522213759837523</v>
      </c>
      <c r="GM70">
        <v>14.678364905284147</v>
      </c>
      <c r="GN70">
        <v>19.948709239130434</v>
      </c>
      <c r="GO70">
        <v>33.812418810080544</v>
      </c>
      <c r="GP70">
        <v>34.750726744186046</v>
      </c>
      <c r="GQ70">
        <v>31.864701942397854</v>
      </c>
      <c r="GR70">
        <v>25.328697512703933</v>
      </c>
      <c r="GS70">
        <v>19.928318868531019</v>
      </c>
      <c r="GT70">
        <v>14.72811954201436</v>
      </c>
      <c r="GU70">
        <v>16.702727693018957</v>
      </c>
      <c r="GV70">
        <v>12.48134044173648</v>
      </c>
      <c r="GW70">
        <v>11.624769918485407</v>
      </c>
      <c r="GX70">
        <v>11.566895151053567</v>
      </c>
      <c r="GY70">
        <v>14.739780658025921</v>
      </c>
      <c r="GZ70">
        <v>20.03583559782609</v>
      </c>
      <c r="HA70">
        <v>33.962068069628479</v>
      </c>
      <c r="HB70">
        <v>34.946584302325583</v>
      </c>
      <c r="HC70">
        <v>32.045545880776956</v>
      </c>
      <c r="HD70">
        <v>25.476330569671038</v>
      </c>
      <c r="HE70">
        <v>20.044358727097393</v>
      </c>
      <c r="HF70">
        <v>14.815059188822046</v>
      </c>
      <c r="HG70">
        <v>16.795191863153029</v>
      </c>
      <c r="HH70">
        <v>12.548362528560546</v>
      </c>
      <c r="HI70">
        <v>11.685511438338153</v>
      </c>
      <c r="HJ70">
        <v>11.628332063975627</v>
      </c>
      <c r="HK70">
        <v>14.826321036889333</v>
      </c>
      <c r="HL70">
        <v>20.148777173913047</v>
      </c>
      <c r="HM70">
        <v>34.153286567939723</v>
      </c>
      <c r="HN70">
        <v>35.150436046511629</v>
      </c>
      <c r="HO70">
        <v>32.230408573342267</v>
      </c>
      <c r="HP70">
        <v>25.620754212356246</v>
      </c>
      <c r="HQ70">
        <v>20.163452266152355</v>
      </c>
      <c r="HR70">
        <v>14.899281971666992</v>
      </c>
      <c r="HS70">
        <v>16.887656033287101</v>
      </c>
      <c r="HT70">
        <v>12.618431073876616</v>
      </c>
      <c r="HU70">
        <v>11.749145411517224</v>
      </c>
      <c r="HV70">
        <v>11.692561563848692</v>
      </c>
      <c r="HW70">
        <v>14.90727816550349</v>
      </c>
      <c r="HX70">
        <v>20.26171875</v>
      </c>
      <c r="HY70">
        <v>34.352818914003635</v>
      </c>
      <c r="HZ70">
        <v>35.342296511627907</v>
      </c>
      <c r="IA70">
        <v>32.40723375753516</v>
      </c>
      <c r="IB70">
        <v>25.765177855041454</v>
      </c>
      <c r="IC70">
        <v>20.27033108325297</v>
      </c>
      <c r="ID70">
        <v>14.980787890549196</v>
      </c>
      <c r="IE70">
        <v>16.976421636615814</v>
      </c>
      <c r="IF70">
        <v>12.682406702208681</v>
      </c>
      <c r="IG70">
        <v>11.809886931369972</v>
      </c>
      <c r="IH70">
        <v>11.753998476770754</v>
      </c>
      <c r="II70">
        <v>14.985443668993019</v>
      </c>
      <c r="IJ70">
        <v>20.371433423913043</v>
      </c>
      <c r="IK70">
        <v>34.539880488438563</v>
      </c>
      <c r="IL70">
        <v>35.534156976744185</v>
      </c>
      <c r="IM70">
        <v>32.58405894172806</v>
      </c>
      <c r="IN70">
        <v>25.903182669162877</v>
      </c>
      <c r="IO70">
        <v>20.380263580842168</v>
      </c>
      <c r="IP70">
        <v>15.05957694546866</v>
      </c>
      <c r="IQ70">
        <v>17.061488673139159</v>
      </c>
      <c r="IR70">
        <v>12.743335872048743</v>
      </c>
      <c r="IS70">
        <v>11.867735997896398</v>
      </c>
      <c r="IT70">
        <v>11.80985021579081</v>
      </c>
      <c r="IU70">
        <v>15.066400797607177</v>
      </c>
    </row>
    <row r="72" spans="3:255">
      <c r="C72" t="s">
        <v>765</v>
      </c>
      <c r="D72" t="s">
        <v>784</v>
      </c>
      <c r="E72" t="s">
        <v>80</v>
      </c>
      <c r="F72">
        <v>828.4</v>
      </c>
      <c r="G72">
        <v>747.99999999999989</v>
      </c>
      <c r="H72">
        <v>734.69999999999982</v>
      </c>
      <c r="I72">
        <v>638.6</v>
      </c>
      <c r="J72">
        <v>518.6</v>
      </c>
      <c r="K72">
        <v>447.00000000000006</v>
      </c>
      <c r="L72">
        <v>397</v>
      </c>
      <c r="M72">
        <v>392.90000000000009</v>
      </c>
      <c r="N72">
        <v>405.1</v>
      </c>
      <c r="O72">
        <v>519.1</v>
      </c>
      <c r="P72">
        <v>614.50000000000011</v>
      </c>
      <c r="Q72">
        <v>804.40000000000009</v>
      </c>
      <c r="R72">
        <v>858.59999999999991</v>
      </c>
      <c r="S72">
        <v>776.5</v>
      </c>
      <c r="T72">
        <v>771.80000000000007</v>
      </c>
      <c r="U72">
        <v>641.20000000000016</v>
      </c>
      <c r="V72">
        <v>529.29999999999995</v>
      </c>
      <c r="W72">
        <v>448.59999999999997</v>
      </c>
      <c r="X72">
        <v>405.90000000000003</v>
      </c>
      <c r="Y72">
        <v>391.3</v>
      </c>
      <c r="Z72">
        <v>404.90000000000003</v>
      </c>
      <c r="AA72">
        <v>515.5</v>
      </c>
      <c r="AB72">
        <v>607.80000000000007</v>
      </c>
      <c r="AC72">
        <v>801.8</v>
      </c>
      <c r="AD72">
        <v>852.67216569767425</v>
      </c>
      <c r="AE72">
        <v>797.09571332886799</v>
      </c>
      <c r="AF72">
        <v>766.63952928590538</v>
      </c>
      <c r="AG72">
        <v>635.63510125361631</v>
      </c>
      <c r="AH72">
        <v>524.78045798563949</v>
      </c>
      <c r="AI72">
        <v>442.68918169209434</v>
      </c>
      <c r="AJ72">
        <v>397.96542269611575</v>
      </c>
      <c r="AK72">
        <v>386.87562450696822</v>
      </c>
      <c r="AL72">
        <v>400.99388169586194</v>
      </c>
      <c r="AM72">
        <v>507.79062811565302</v>
      </c>
      <c r="AN72">
        <v>602.22574728260884</v>
      </c>
      <c r="AO72">
        <v>795.13395687191485</v>
      </c>
      <c r="AP72">
        <v>856.41606104651146</v>
      </c>
      <c r="AQ72">
        <v>781.4929002009377</v>
      </c>
      <c r="AR72">
        <v>771.49037175715443</v>
      </c>
      <c r="AS72">
        <v>636.87174541947934</v>
      </c>
      <c r="AT72">
        <v>527.86196390452164</v>
      </c>
      <c r="AU72">
        <v>444.5557558945909</v>
      </c>
      <c r="AV72">
        <v>401.57204874333593</v>
      </c>
      <c r="AW72">
        <v>393.56363397317915</v>
      </c>
      <c r="AX72">
        <v>406.64747397816706</v>
      </c>
      <c r="AY72">
        <v>518.17258225324019</v>
      </c>
      <c r="AZ72">
        <v>607.80000000000007</v>
      </c>
      <c r="BA72">
        <v>806.17459080280594</v>
      </c>
      <c r="BB72">
        <v>854.54411337209297</v>
      </c>
      <c r="BC72">
        <v>779.51654387139979</v>
      </c>
      <c r="BD72">
        <v>769.63260230008029</v>
      </c>
      <c r="BE72">
        <v>635.22288653166197</v>
      </c>
      <c r="BF72">
        <v>526.42392780904333</v>
      </c>
      <c r="BG72">
        <v>443.62246879334265</v>
      </c>
      <c r="BH72">
        <v>400.85072353389182</v>
      </c>
      <c r="BI72">
        <v>392.63760189324228</v>
      </c>
      <c r="BJ72">
        <v>403.97486671744105</v>
      </c>
      <c r="BK72">
        <v>513.95812562313063</v>
      </c>
      <c r="BL72">
        <v>606.25159646739144</v>
      </c>
      <c r="BM72">
        <v>804.09145232527931</v>
      </c>
      <c r="BN72">
        <v>852.88015988372092</v>
      </c>
      <c r="BO72">
        <v>777.9562625586068</v>
      </c>
      <c r="BP72">
        <v>768.0844610858519</v>
      </c>
      <c r="BQ72">
        <v>633.98624236579883</v>
      </c>
      <c r="BR72">
        <v>525.39675916941587</v>
      </c>
      <c r="BS72">
        <v>442.68918169209434</v>
      </c>
      <c r="BT72">
        <v>399.92330540746383</v>
      </c>
      <c r="BU72">
        <v>391.7115698133054</v>
      </c>
      <c r="BV72">
        <v>403.15252602183301</v>
      </c>
      <c r="BW72">
        <v>512.9302093718843</v>
      </c>
      <c r="BX72">
        <v>605.01287364130451</v>
      </c>
      <c r="BY72">
        <v>802.52909846713442</v>
      </c>
      <c r="BZ72">
        <v>851.63219476744166</v>
      </c>
      <c r="CA72">
        <v>776.8120562625586</v>
      </c>
      <c r="CB72">
        <v>766.94915752875102</v>
      </c>
      <c r="CC72">
        <v>633.05875924140162</v>
      </c>
      <c r="CD72">
        <v>524.47230739375129</v>
      </c>
      <c r="CE72">
        <v>442.06699029126213</v>
      </c>
      <c r="CF72">
        <v>399.30502665651181</v>
      </c>
      <c r="CG72">
        <v>391.09421509334737</v>
      </c>
      <c r="CH72">
        <v>402.53577050012694</v>
      </c>
      <c r="CI72">
        <v>512.10787637088731</v>
      </c>
      <c r="CJ72">
        <v>603.98060461956538</v>
      </c>
      <c r="CK72">
        <v>801.38337230449474</v>
      </c>
      <c r="CL72">
        <v>856.62405523255802</v>
      </c>
      <c r="CM72">
        <v>781.38888144675138</v>
      </c>
      <c r="CN72">
        <v>771.49037175715432</v>
      </c>
      <c r="CO72">
        <v>636.76869173899081</v>
      </c>
      <c r="CP72">
        <v>527.65653017659611</v>
      </c>
      <c r="CQ72">
        <v>444.5557558945909</v>
      </c>
      <c r="CR72">
        <v>401.57204874333587</v>
      </c>
      <c r="CS72">
        <v>393.35784906652646</v>
      </c>
      <c r="CT72">
        <v>404.69441482609807</v>
      </c>
      <c r="CU72">
        <v>515.08883349950145</v>
      </c>
      <c r="CV72">
        <v>607.59354619565227</v>
      </c>
      <c r="CW72">
        <v>806.07043387892963</v>
      </c>
      <c r="CX72">
        <v>861.92790697674411</v>
      </c>
      <c r="CY72">
        <v>786.1737441393168</v>
      </c>
      <c r="CZ72">
        <v>776.44442364268514</v>
      </c>
      <c r="DA72">
        <v>640.7877852780457</v>
      </c>
      <c r="DB72">
        <v>530.84075295944103</v>
      </c>
      <c r="DC72">
        <v>447.14822006472497</v>
      </c>
      <c r="DD72">
        <v>403.94211728865196</v>
      </c>
      <c r="DE72">
        <v>395.62148303970548</v>
      </c>
      <c r="DF72">
        <v>407.161436912922</v>
      </c>
      <c r="DG72">
        <v>518.17258225324031</v>
      </c>
      <c r="DH72">
        <v>611.30971467391305</v>
      </c>
      <c r="DI72">
        <v>811.27828007274627</v>
      </c>
      <c r="DJ72">
        <v>867.75174418604649</v>
      </c>
      <c r="DK72">
        <v>791.47870060281309</v>
      </c>
      <c r="DL72">
        <v>781.60489435677982</v>
      </c>
      <c r="DM72">
        <v>645.21909353905505</v>
      </c>
      <c r="DN72">
        <v>534.43584319813692</v>
      </c>
      <c r="DO72">
        <v>450.15547850208048</v>
      </c>
      <c r="DP72">
        <v>406.41523229246002</v>
      </c>
      <c r="DQ72">
        <v>397.98800946621088</v>
      </c>
      <c r="DR72">
        <v>409.6284589997461</v>
      </c>
      <c r="DS72">
        <v>521.56470588235288</v>
      </c>
      <c r="DT72">
        <v>615.43879076086967</v>
      </c>
      <c r="DU72">
        <v>816.5902831904391</v>
      </c>
      <c r="DV72">
        <v>872.74360465116285</v>
      </c>
      <c r="DW72">
        <v>796.15954454119219</v>
      </c>
      <c r="DX72">
        <v>786.24931799946501</v>
      </c>
      <c r="DY72">
        <v>649.03207971713277</v>
      </c>
      <c r="DZ72">
        <v>537.51734911701919</v>
      </c>
      <c r="EA72">
        <v>452.6442441054092</v>
      </c>
      <c r="EB72">
        <v>408.5792079207921</v>
      </c>
      <c r="EC72">
        <v>400.14875098606365</v>
      </c>
      <c r="ED72">
        <v>411.88989591266824</v>
      </c>
      <c r="EE72">
        <v>524.54566301096713</v>
      </c>
      <c r="EF72">
        <v>618.94850543478265</v>
      </c>
      <c r="EG72">
        <v>821.48565861262671</v>
      </c>
      <c r="EH72">
        <v>877.83946220930238</v>
      </c>
      <c r="EI72">
        <v>800.84038847957129</v>
      </c>
      <c r="EJ72">
        <v>790.8937416421503</v>
      </c>
      <c r="EK72">
        <v>652.84506589521061</v>
      </c>
      <c r="EL72">
        <v>540.70157189986412</v>
      </c>
      <c r="EM72">
        <v>455.23670827554326</v>
      </c>
      <c r="EN72">
        <v>410.74318354912418</v>
      </c>
      <c r="EO72">
        <v>402.30949250591647</v>
      </c>
      <c r="EP72">
        <v>414.15133282559026</v>
      </c>
      <c r="EQ72">
        <v>527.52662013958115</v>
      </c>
      <c r="ER72">
        <v>622.56144701086964</v>
      </c>
      <c r="ES72">
        <v>826.27687711093802</v>
      </c>
      <c r="ET72">
        <v>883.55930232558126</v>
      </c>
      <c r="EU72">
        <v>805.93730743469519</v>
      </c>
      <c r="EV72">
        <v>795.95100294196311</v>
      </c>
      <c r="EW72">
        <v>657.07026679524267</v>
      </c>
      <c r="EX72">
        <v>544.19394527459724</v>
      </c>
      <c r="EY72">
        <v>458.03656957928808</v>
      </c>
      <c r="EZ72">
        <v>413.31934501142416</v>
      </c>
      <c r="FA72">
        <v>404.77891138574813</v>
      </c>
      <c r="FB72">
        <v>416.72114749936532</v>
      </c>
      <c r="FC72">
        <v>530.81595214356923</v>
      </c>
      <c r="FD72">
        <v>626.48406929347823</v>
      </c>
      <c r="FE72">
        <v>831.48472330475454</v>
      </c>
      <c r="FF72">
        <v>889.07114825581391</v>
      </c>
      <c r="FG72">
        <v>810.930207635633</v>
      </c>
      <c r="FH72">
        <v>800.90505482749393</v>
      </c>
      <c r="FI72">
        <v>661.19241401478632</v>
      </c>
      <c r="FJ72">
        <v>547.48088492140494</v>
      </c>
      <c r="FK72">
        <v>460.83643088303279</v>
      </c>
      <c r="FL72">
        <v>415.68941355674025</v>
      </c>
      <c r="FM72">
        <v>407.04254535892721</v>
      </c>
      <c r="FN72">
        <v>419.08537699923835</v>
      </c>
      <c r="FO72">
        <v>534.0024925224327</v>
      </c>
      <c r="FP72">
        <v>630.30346467391303</v>
      </c>
      <c r="FQ72">
        <v>836.69256949857106</v>
      </c>
      <c r="FR72">
        <v>894.58299418604645</v>
      </c>
      <c r="FS72">
        <v>816.23516409912929</v>
      </c>
      <c r="FT72">
        <v>806.06552554158861</v>
      </c>
      <c r="FU72">
        <v>665.41761491481839</v>
      </c>
      <c r="FV72">
        <v>551.07597516010094</v>
      </c>
      <c r="FW72">
        <v>463.63629218677767</v>
      </c>
      <c r="FX72">
        <v>418.05948210205634</v>
      </c>
      <c r="FY72">
        <v>409.40907178543262</v>
      </c>
      <c r="FZ72">
        <v>421.55239908606239</v>
      </c>
      <c r="GA72">
        <v>537.39461615154528</v>
      </c>
      <c r="GB72">
        <v>634.32931385869563</v>
      </c>
      <c r="GC72">
        <v>842.1087295401403</v>
      </c>
      <c r="GD72">
        <v>900.0948401162791</v>
      </c>
      <c r="GE72">
        <v>821.1240455458809</v>
      </c>
      <c r="GF72">
        <v>810.91636801283767</v>
      </c>
      <c r="GG72">
        <v>669.64281581485045</v>
      </c>
      <c r="GH72">
        <v>554.46563167087129</v>
      </c>
      <c r="GI72">
        <v>466.33245492371702</v>
      </c>
      <c r="GJ72">
        <v>420.53259710586445</v>
      </c>
      <c r="GK72">
        <v>411.87849066526428</v>
      </c>
      <c r="GL72">
        <v>424.12221375983756</v>
      </c>
      <c r="GM72">
        <v>540.47836490528414</v>
      </c>
      <c r="GN72">
        <v>638.14870923913043</v>
      </c>
      <c r="GO72">
        <v>847.21241881008052</v>
      </c>
      <c r="GP72">
        <v>904.15072674418604</v>
      </c>
      <c r="GQ72">
        <v>824.76470194239778</v>
      </c>
      <c r="GR72">
        <v>814.52869751270396</v>
      </c>
      <c r="GS72">
        <v>672.52831886853119</v>
      </c>
      <c r="GT72">
        <v>556.82811954201429</v>
      </c>
      <c r="GU72">
        <v>468.30272769301899</v>
      </c>
      <c r="GV72">
        <v>422.18134044173649</v>
      </c>
      <c r="GW72">
        <v>413.52476991848545</v>
      </c>
      <c r="GX72">
        <v>425.76689515105357</v>
      </c>
      <c r="GY72">
        <v>542.73978065802589</v>
      </c>
      <c r="GZ72">
        <v>640.93583559782621</v>
      </c>
      <c r="HA72">
        <v>850.96206806962846</v>
      </c>
      <c r="HB72">
        <v>909.24658430232557</v>
      </c>
      <c r="HC72">
        <v>829.44554588077699</v>
      </c>
      <c r="HD72">
        <v>819.27633056967113</v>
      </c>
      <c r="HE72">
        <v>676.44435872709744</v>
      </c>
      <c r="HF72">
        <v>560.11505918882199</v>
      </c>
      <c r="HG72">
        <v>470.89519186315306</v>
      </c>
      <c r="HH72">
        <v>424.44836252856055</v>
      </c>
      <c r="HI72">
        <v>415.68551143833815</v>
      </c>
      <c r="HJ72">
        <v>428.0283320639756</v>
      </c>
      <c r="HK72">
        <v>545.92632103688936</v>
      </c>
      <c r="HL72">
        <v>644.54877717391309</v>
      </c>
      <c r="HM72">
        <v>855.75328656793965</v>
      </c>
      <c r="HN72">
        <v>914.55043604651155</v>
      </c>
      <c r="HO72">
        <v>834.23040857334229</v>
      </c>
      <c r="HP72">
        <v>823.92075421235631</v>
      </c>
      <c r="HQ72">
        <v>680.46345226615233</v>
      </c>
      <c r="HR72">
        <v>563.29928197166691</v>
      </c>
      <c r="HS72">
        <v>473.48765603328712</v>
      </c>
      <c r="HT72">
        <v>426.81843107387658</v>
      </c>
      <c r="HU72">
        <v>417.94914541151729</v>
      </c>
      <c r="HV72">
        <v>430.39256156384869</v>
      </c>
      <c r="HW72">
        <v>548.9072781655035</v>
      </c>
      <c r="HX72">
        <v>648.16171875000009</v>
      </c>
      <c r="HY72">
        <v>860.75281891400357</v>
      </c>
      <c r="HZ72">
        <v>919.5422965116278</v>
      </c>
      <c r="IA72">
        <v>838.80723375753519</v>
      </c>
      <c r="IB72">
        <v>828.56517785504138</v>
      </c>
      <c r="IC72">
        <v>684.070331083253</v>
      </c>
      <c r="ID72">
        <v>566.38078789054919</v>
      </c>
      <c r="IE72">
        <v>475.9764216366159</v>
      </c>
      <c r="IF72">
        <v>428.98240670220866</v>
      </c>
      <c r="IG72">
        <v>420.10988693137</v>
      </c>
      <c r="IH72">
        <v>432.65399847677071</v>
      </c>
      <c r="II72">
        <v>551.78544366899303</v>
      </c>
      <c r="IJ72">
        <v>651.67143342391307</v>
      </c>
      <c r="IK72">
        <v>865.43988048843869</v>
      </c>
      <c r="IL72">
        <v>924.53415697674404</v>
      </c>
      <c r="IM72">
        <v>843.38405894172797</v>
      </c>
      <c r="IN72">
        <v>833.00318266916292</v>
      </c>
      <c r="IO72">
        <v>687.7802635808423</v>
      </c>
      <c r="IP72">
        <v>569.35957694546858</v>
      </c>
      <c r="IQ72">
        <v>478.36148867313915</v>
      </c>
      <c r="IR72">
        <v>431.04333587204877</v>
      </c>
      <c r="IS72">
        <v>422.16773599789639</v>
      </c>
      <c r="IT72">
        <v>434.70985021579082</v>
      </c>
      <c r="IU72">
        <v>554.76640079760716</v>
      </c>
    </row>
    <row r="73" spans="3:255">
      <c r="D73" t="s">
        <v>785</v>
      </c>
      <c r="E73" t="s">
        <v>786</v>
      </c>
      <c r="F73">
        <v>3.1977796548811388E-2</v>
      </c>
      <c r="G73">
        <v>3.6062508347802856E-2</v>
      </c>
      <c r="H73">
        <v>3.406390282545551E-2</v>
      </c>
      <c r="I73">
        <v>3.6128604574080216E-2</v>
      </c>
      <c r="J73">
        <v>2.3278183916891113E-2</v>
      </c>
      <c r="K73">
        <v>2.1595817231188908E-2</v>
      </c>
      <c r="L73">
        <v>2.3868722028841372E-2</v>
      </c>
      <c r="M73">
        <v>2.4260803639120546E-2</v>
      </c>
      <c r="N73">
        <v>2.3456790123456792E-2</v>
      </c>
      <c r="O73">
        <v>2.5455257489719992E-2</v>
      </c>
      <c r="P73">
        <v>3.5431160006471438E-2</v>
      </c>
      <c r="Q73">
        <v>3.6894202339632344E-2</v>
      </c>
      <c r="R73">
        <v>3.9970930232558141E-2</v>
      </c>
      <c r="S73">
        <v>4.0187541862022773E-2</v>
      </c>
      <c r="T73">
        <v>3.2094142818935543E-2</v>
      </c>
      <c r="U73">
        <v>3.0536804885888773E-2</v>
      </c>
      <c r="V73">
        <v>2.7168639627401518E-2</v>
      </c>
      <c r="W73">
        <v>3.6985668053629218E-2</v>
      </c>
      <c r="X73">
        <v>3.0464584920030461E-2</v>
      </c>
      <c r="Y73">
        <v>2.8924533263213252E-2</v>
      </c>
      <c r="Z73">
        <v>2.7925869510027925E-2</v>
      </c>
      <c r="AA73">
        <v>2.7916251246261216E-2</v>
      </c>
      <c r="AB73">
        <v>3.2269021739130432E-2</v>
      </c>
      <c r="AC73">
        <v>4.1569238763315149E-2</v>
      </c>
      <c r="AD73">
        <v>3.9970930232558141E-2</v>
      </c>
      <c r="AE73">
        <v>4.0187541862022773E-2</v>
      </c>
      <c r="AF73">
        <v>3.2094142818935543E-2</v>
      </c>
      <c r="AG73">
        <v>3.0536804885888773E-2</v>
      </c>
      <c r="AH73">
        <v>2.7168639627401518E-2</v>
      </c>
      <c r="AI73">
        <v>3.6985668053629218E-2</v>
      </c>
      <c r="AJ73">
        <v>3.0464584920030461E-2</v>
      </c>
      <c r="AK73">
        <v>2.8924533263213252E-2</v>
      </c>
      <c r="AL73">
        <v>2.7925869510027925E-2</v>
      </c>
      <c r="AM73">
        <v>2.7916251246261216E-2</v>
      </c>
      <c r="AN73">
        <v>3.2269021739130432E-2</v>
      </c>
      <c r="AO73">
        <v>4.1569238763315149E-2</v>
      </c>
      <c r="AP73">
        <v>3.9970930232558141E-2</v>
      </c>
      <c r="AQ73">
        <v>4.0187541862022773E-2</v>
      </c>
      <c r="AR73">
        <v>3.2094142818935543E-2</v>
      </c>
      <c r="AS73">
        <v>3.0536804885888773E-2</v>
      </c>
      <c r="AT73">
        <v>2.7168639627401518E-2</v>
      </c>
      <c r="AU73">
        <v>3.6985668053629218E-2</v>
      </c>
      <c r="AV73">
        <v>3.0464584920030461E-2</v>
      </c>
      <c r="AW73">
        <v>2.8924533263213252E-2</v>
      </c>
      <c r="AX73">
        <v>2.7925869510027925E-2</v>
      </c>
      <c r="AY73">
        <v>2.7916251246261216E-2</v>
      </c>
      <c r="AZ73">
        <v>3.2269021739130432E-2</v>
      </c>
      <c r="BA73">
        <v>4.1569238763315149E-2</v>
      </c>
      <c r="BB73">
        <v>3.9970930232558141E-2</v>
      </c>
      <c r="BC73">
        <v>4.0187541862022773E-2</v>
      </c>
      <c r="BD73">
        <v>3.2094142818935543E-2</v>
      </c>
      <c r="BE73">
        <v>3.0536804885888773E-2</v>
      </c>
      <c r="BF73">
        <v>2.7168639627401518E-2</v>
      </c>
      <c r="BG73">
        <v>3.6985668053629218E-2</v>
      </c>
      <c r="BH73">
        <v>3.0464584920030461E-2</v>
      </c>
      <c r="BI73">
        <v>2.8924533263213252E-2</v>
      </c>
      <c r="BJ73">
        <v>2.7925869510027925E-2</v>
      </c>
      <c r="BK73">
        <v>2.7916251246261216E-2</v>
      </c>
      <c r="BL73">
        <v>3.2269021739130432E-2</v>
      </c>
      <c r="BM73">
        <v>4.1569238763315149E-2</v>
      </c>
      <c r="BN73">
        <v>3.9970930232558141E-2</v>
      </c>
      <c r="BO73">
        <v>4.0187541862022773E-2</v>
      </c>
      <c r="BP73">
        <v>3.2094142818935543E-2</v>
      </c>
      <c r="BQ73">
        <v>3.0536804885888773E-2</v>
      </c>
      <c r="BR73">
        <v>2.7168639627401518E-2</v>
      </c>
      <c r="BS73">
        <v>3.6985668053629218E-2</v>
      </c>
      <c r="BT73">
        <v>3.0464584920030461E-2</v>
      </c>
      <c r="BU73">
        <v>2.8924533263213252E-2</v>
      </c>
      <c r="BV73">
        <v>2.7925869510027925E-2</v>
      </c>
      <c r="BW73">
        <v>2.7916251246261216E-2</v>
      </c>
      <c r="BX73">
        <v>3.2269021739130432E-2</v>
      </c>
      <c r="BY73">
        <v>4.1569238763315149E-2</v>
      </c>
      <c r="BZ73">
        <v>3.9970930232558141E-2</v>
      </c>
      <c r="CA73">
        <v>4.0187541862022773E-2</v>
      </c>
      <c r="CB73">
        <v>3.2094142818935543E-2</v>
      </c>
      <c r="CC73">
        <v>3.0536804885888773E-2</v>
      </c>
      <c r="CD73">
        <v>2.7168639627401518E-2</v>
      </c>
      <c r="CE73">
        <v>3.6985668053629218E-2</v>
      </c>
      <c r="CF73">
        <v>3.0464584920030461E-2</v>
      </c>
      <c r="CG73">
        <v>2.8924533263213252E-2</v>
      </c>
      <c r="CH73">
        <v>2.7925869510027925E-2</v>
      </c>
      <c r="CI73">
        <v>2.7916251246261216E-2</v>
      </c>
      <c r="CJ73">
        <v>3.2269021739130432E-2</v>
      </c>
      <c r="CK73">
        <v>4.1569238763315149E-2</v>
      </c>
      <c r="CL73">
        <v>3.9970930232558141E-2</v>
      </c>
      <c r="CM73">
        <v>4.0187541862022773E-2</v>
      </c>
      <c r="CN73">
        <v>3.2094142818935543E-2</v>
      </c>
      <c r="CO73">
        <v>3.0536804885888773E-2</v>
      </c>
      <c r="CP73">
        <v>2.7168639627401518E-2</v>
      </c>
      <c r="CQ73">
        <v>3.6985668053629218E-2</v>
      </c>
      <c r="CR73">
        <v>3.0464584920030461E-2</v>
      </c>
      <c r="CS73">
        <v>2.8924533263213252E-2</v>
      </c>
      <c r="CT73">
        <v>2.7925869510027925E-2</v>
      </c>
      <c r="CU73">
        <v>2.7916251246261216E-2</v>
      </c>
      <c r="CV73">
        <v>3.2269021739130432E-2</v>
      </c>
      <c r="CW73">
        <v>4.1569238763315149E-2</v>
      </c>
      <c r="CX73">
        <v>3.9970930232558141E-2</v>
      </c>
      <c r="CY73">
        <v>4.0187541862022773E-2</v>
      </c>
      <c r="CZ73">
        <v>3.2094142818935543E-2</v>
      </c>
      <c r="DA73">
        <v>3.0536804885888773E-2</v>
      </c>
      <c r="DB73">
        <v>2.7168639627401518E-2</v>
      </c>
      <c r="DC73">
        <v>3.6985668053629218E-2</v>
      </c>
      <c r="DD73">
        <v>3.0464584920030461E-2</v>
      </c>
      <c r="DE73">
        <v>2.8924533263213252E-2</v>
      </c>
      <c r="DF73">
        <v>2.7925869510027925E-2</v>
      </c>
      <c r="DG73">
        <v>2.7916251246261216E-2</v>
      </c>
      <c r="DH73">
        <v>3.2269021739130432E-2</v>
      </c>
      <c r="DI73">
        <v>4.1569238763315149E-2</v>
      </c>
      <c r="DJ73">
        <v>3.9970930232558141E-2</v>
      </c>
      <c r="DK73">
        <v>4.0187541862022773E-2</v>
      </c>
      <c r="DL73">
        <v>3.2094142818935543E-2</v>
      </c>
      <c r="DM73">
        <v>3.0536804885888773E-2</v>
      </c>
      <c r="DN73">
        <v>2.7168639627401518E-2</v>
      </c>
      <c r="DO73">
        <v>3.6985668053629218E-2</v>
      </c>
      <c r="DP73">
        <v>3.0464584920030461E-2</v>
      </c>
      <c r="DQ73">
        <v>2.8924533263213252E-2</v>
      </c>
      <c r="DR73">
        <v>2.7925869510027925E-2</v>
      </c>
      <c r="DS73">
        <v>2.7916251246261216E-2</v>
      </c>
      <c r="DT73">
        <v>3.2269021739130432E-2</v>
      </c>
      <c r="DU73">
        <v>4.1569238763315149E-2</v>
      </c>
      <c r="DV73">
        <v>3.9970930232558141E-2</v>
      </c>
      <c r="DW73">
        <v>4.0187541862022773E-2</v>
      </c>
      <c r="DX73">
        <v>3.2094142818935543E-2</v>
      </c>
      <c r="DY73">
        <v>3.0536804885888773E-2</v>
      </c>
      <c r="DZ73">
        <v>2.7168639627401518E-2</v>
      </c>
      <c r="EA73">
        <v>3.6985668053629218E-2</v>
      </c>
      <c r="EB73">
        <v>3.0464584920030461E-2</v>
      </c>
      <c r="EC73">
        <v>2.8924533263213252E-2</v>
      </c>
      <c r="ED73">
        <v>2.7925869510027925E-2</v>
      </c>
      <c r="EE73">
        <v>2.7916251246261216E-2</v>
      </c>
      <c r="EF73">
        <v>3.2269021739130432E-2</v>
      </c>
      <c r="EG73">
        <v>4.1569238763315149E-2</v>
      </c>
      <c r="EH73">
        <v>3.9970930232558141E-2</v>
      </c>
      <c r="EI73">
        <v>4.0187541862022773E-2</v>
      </c>
      <c r="EJ73">
        <v>3.2094142818935543E-2</v>
      </c>
      <c r="EK73">
        <v>3.0536804885888773E-2</v>
      </c>
      <c r="EL73">
        <v>2.7168639627401518E-2</v>
      </c>
      <c r="EM73">
        <v>3.6985668053629218E-2</v>
      </c>
      <c r="EN73">
        <v>3.0464584920030461E-2</v>
      </c>
      <c r="EO73">
        <v>2.8924533263213252E-2</v>
      </c>
      <c r="EP73">
        <v>2.7925869510027925E-2</v>
      </c>
      <c r="EQ73">
        <v>2.7916251246261216E-2</v>
      </c>
      <c r="ER73">
        <v>3.2269021739130432E-2</v>
      </c>
      <c r="ES73">
        <v>4.1569238763315149E-2</v>
      </c>
      <c r="ET73">
        <v>3.9970930232558141E-2</v>
      </c>
      <c r="EU73">
        <v>4.0187541862022773E-2</v>
      </c>
      <c r="EV73">
        <v>3.2094142818935543E-2</v>
      </c>
      <c r="EW73">
        <v>3.0536804885888773E-2</v>
      </c>
      <c r="EX73">
        <v>2.7168639627401518E-2</v>
      </c>
      <c r="EY73">
        <v>3.6985668053629218E-2</v>
      </c>
      <c r="EZ73">
        <v>3.0464584920030461E-2</v>
      </c>
      <c r="FA73">
        <v>2.8924533263213252E-2</v>
      </c>
      <c r="FB73">
        <v>2.7925869510027925E-2</v>
      </c>
      <c r="FC73">
        <v>2.7916251246261216E-2</v>
      </c>
      <c r="FD73">
        <v>3.2269021739130432E-2</v>
      </c>
      <c r="FE73">
        <v>4.1569238763315149E-2</v>
      </c>
      <c r="FF73">
        <v>3.9970930232558141E-2</v>
      </c>
      <c r="FG73">
        <v>4.0187541862022773E-2</v>
      </c>
      <c r="FH73">
        <v>3.2094142818935543E-2</v>
      </c>
      <c r="FI73">
        <v>3.0536804885888773E-2</v>
      </c>
      <c r="FJ73">
        <v>2.7168639627401518E-2</v>
      </c>
      <c r="FK73">
        <v>3.6985668053629218E-2</v>
      </c>
      <c r="FL73">
        <v>3.0464584920030461E-2</v>
      </c>
      <c r="FM73">
        <v>2.8924533263213252E-2</v>
      </c>
      <c r="FN73">
        <v>2.7925869510027925E-2</v>
      </c>
      <c r="FO73">
        <v>2.7916251246261216E-2</v>
      </c>
      <c r="FP73">
        <v>3.2269021739130432E-2</v>
      </c>
      <c r="FQ73">
        <v>4.1569238763315149E-2</v>
      </c>
      <c r="FR73">
        <v>3.9970930232558141E-2</v>
      </c>
      <c r="FS73">
        <v>4.0187541862022773E-2</v>
      </c>
      <c r="FT73">
        <v>3.2094142818935543E-2</v>
      </c>
      <c r="FU73">
        <v>3.0536804885888773E-2</v>
      </c>
      <c r="FV73">
        <v>2.7168639627401518E-2</v>
      </c>
      <c r="FW73">
        <v>3.6985668053629218E-2</v>
      </c>
      <c r="FX73">
        <v>3.0464584920030461E-2</v>
      </c>
      <c r="FY73">
        <v>2.8924533263213252E-2</v>
      </c>
      <c r="FZ73">
        <v>2.7925869510027925E-2</v>
      </c>
      <c r="GA73">
        <v>2.7916251246261216E-2</v>
      </c>
      <c r="GB73">
        <v>3.2269021739130432E-2</v>
      </c>
      <c r="GC73">
        <v>4.1569238763315149E-2</v>
      </c>
      <c r="GD73">
        <v>3.9970930232558141E-2</v>
      </c>
      <c r="GE73">
        <v>4.0187541862022773E-2</v>
      </c>
      <c r="GF73">
        <v>3.2094142818935543E-2</v>
      </c>
      <c r="GG73">
        <v>3.0536804885888773E-2</v>
      </c>
      <c r="GH73">
        <v>2.7168639627401518E-2</v>
      </c>
      <c r="GI73">
        <v>3.6985668053629218E-2</v>
      </c>
      <c r="GJ73">
        <v>3.0464584920030461E-2</v>
      </c>
      <c r="GK73">
        <v>2.8924533263213252E-2</v>
      </c>
      <c r="GL73">
        <v>2.7925869510027925E-2</v>
      </c>
      <c r="GM73">
        <v>2.7916251246261216E-2</v>
      </c>
      <c r="GN73">
        <v>3.2269021739130432E-2</v>
      </c>
      <c r="GO73">
        <v>4.1569238763315149E-2</v>
      </c>
      <c r="GP73">
        <v>3.9970930232558141E-2</v>
      </c>
      <c r="GQ73">
        <v>4.0187541862022773E-2</v>
      </c>
      <c r="GR73">
        <v>3.2094142818935543E-2</v>
      </c>
      <c r="GS73">
        <v>3.0536804885888773E-2</v>
      </c>
      <c r="GT73">
        <v>2.7168639627401518E-2</v>
      </c>
      <c r="GU73">
        <v>3.6985668053629218E-2</v>
      </c>
      <c r="GV73">
        <v>3.0464584920030461E-2</v>
      </c>
      <c r="GW73">
        <v>2.8924533263213252E-2</v>
      </c>
      <c r="GX73">
        <v>2.7925869510027925E-2</v>
      </c>
      <c r="GY73">
        <v>2.7916251246261216E-2</v>
      </c>
      <c r="GZ73">
        <v>3.2269021739130432E-2</v>
      </c>
      <c r="HA73">
        <v>4.1569238763315149E-2</v>
      </c>
      <c r="HB73">
        <v>3.9970930232558141E-2</v>
      </c>
      <c r="HC73">
        <v>4.0187541862022773E-2</v>
      </c>
      <c r="HD73">
        <v>3.2094142818935543E-2</v>
      </c>
      <c r="HE73">
        <v>3.0536804885888773E-2</v>
      </c>
      <c r="HF73">
        <v>2.7168639627401518E-2</v>
      </c>
      <c r="HG73">
        <v>3.6985668053629218E-2</v>
      </c>
      <c r="HH73">
        <v>3.0464584920030461E-2</v>
      </c>
      <c r="HI73">
        <v>2.8924533263213252E-2</v>
      </c>
      <c r="HJ73">
        <v>2.7925869510027925E-2</v>
      </c>
      <c r="HK73">
        <v>2.7916251246261216E-2</v>
      </c>
      <c r="HL73">
        <v>3.2269021739130432E-2</v>
      </c>
      <c r="HM73">
        <v>4.1569238763315149E-2</v>
      </c>
      <c r="HN73">
        <v>3.9970930232558141E-2</v>
      </c>
      <c r="HO73">
        <v>4.0187541862022773E-2</v>
      </c>
      <c r="HP73">
        <v>3.2094142818935543E-2</v>
      </c>
      <c r="HQ73">
        <v>3.0536804885888773E-2</v>
      </c>
      <c r="HR73">
        <v>2.7168639627401518E-2</v>
      </c>
      <c r="HS73">
        <v>3.6985668053629218E-2</v>
      </c>
      <c r="HT73">
        <v>3.0464584920030461E-2</v>
      </c>
      <c r="HU73">
        <v>2.8924533263213252E-2</v>
      </c>
      <c r="HV73">
        <v>2.7925869510027925E-2</v>
      </c>
      <c r="HW73">
        <v>2.7916251246261216E-2</v>
      </c>
      <c r="HX73">
        <v>3.2269021739130432E-2</v>
      </c>
      <c r="HY73">
        <v>4.1569238763315149E-2</v>
      </c>
      <c r="HZ73">
        <v>3.9970930232558141E-2</v>
      </c>
      <c r="IA73">
        <v>4.0187541862022773E-2</v>
      </c>
      <c r="IB73">
        <v>3.2094142818935543E-2</v>
      </c>
      <c r="IC73">
        <v>3.0536804885888773E-2</v>
      </c>
      <c r="ID73">
        <v>2.7168639627401518E-2</v>
      </c>
      <c r="IE73">
        <v>3.6985668053629218E-2</v>
      </c>
      <c r="IF73">
        <v>3.0464584920030461E-2</v>
      </c>
      <c r="IG73">
        <v>2.8924533263213252E-2</v>
      </c>
      <c r="IH73">
        <v>2.7925869510027925E-2</v>
      </c>
      <c r="II73">
        <v>2.7916251246261216E-2</v>
      </c>
      <c r="IJ73">
        <v>3.2269021739130432E-2</v>
      </c>
      <c r="IK73">
        <v>4.1569238763315149E-2</v>
      </c>
      <c r="IL73">
        <v>3.9970930232558141E-2</v>
      </c>
      <c r="IM73">
        <v>4.0187541862022773E-2</v>
      </c>
      <c r="IN73">
        <v>3.2094142818935543E-2</v>
      </c>
      <c r="IO73">
        <v>3.0536804885888773E-2</v>
      </c>
      <c r="IP73">
        <v>2.7168639627401518E-2</v>
      </c>
      <c r="IQ73">
        <v>3.6985668053629218E-2</v>
      </c>
      <c r="IR73">
        <v>3.0464584920030461E-2</v>
      </c>
      <c r="IS73">
        <v>2.8924533263213252E-2</v>
      </c>
      <c r="IT73">
        <v>2.7925869510027925E-2</v>
      </c>
      <c r="IU73">
        <v>2.7916251246261216E-2</v>
      </c>
    </row>
    <row r="75" spans="3:255">
      <c r="D75" t="s">
        <v>787</v>
      </c>
      <c r="E75" t="s">
        <v>762</v>
      </c>
      <c r="F75">
        <v>40.5</v>
      </c>
      <c r="G75">
        <v>36.200000000000003</v>
      </c>
      <c r="H75">
        <v>42.3</v>
      </c>
      <c r="I75">
        <v>48.9</v>
      </c>
      <c r="J75">
        <v>49.3</v>
      </c>
      <c r="K75">
        <v>34.9</v>
      </c>
      <c r="L75">
        <v>25.2</v>
      </c>
      <c r="M75">
        <v>21.2</v>
      </c>
      <c r="N75">
        <v>22.5</v>
      </c>
      <c r="O75">
        <v>32.5</v>
      </c>
      <c r="P75">
        <v>38.6</v>
      </c>
      <c r="Q75">
        <v>42.9</v>
      </c>
      <c r="R75">
        <v>41.8</v>
      </c>
      <c r="S75">
        <v>36.299999999999997</v>
      </c>
      <c r="T75">
        <v>42.400000000000006</v>
      </c>
      <c r="U75">
        <v>49</v>
      </c>
      <c r="V75">
        <v>49.300000000000011</v>
      </c>
      <c r="W75">
        <v>33.700000000000003</v>
      </c>
      <c r="X75">
        <v>25</v>
      </c>
      <c r="Y75">
        <v>20.5</v>
      </c>
      <c r="Z75">
        <v>22.2</v>
      </c>
      <c r="AA75">
        <v>30.3</v>
      </c>
      <c r="AB75">
        <v>36</v>
      </c>
      <c r="AC75">
        <v>43</v>
      </c>
      <c r="AD75">
        <v>41.8</v>
      </c>
      <c r="AE75">
        <v>36.299999999999997</v>
      </c>
      <c r="AF75">
        <v>42.400000000000006</v>
      </c>
      <c r="AG75">
        <v>49</v>
      </c>
      <c r="AH75">
        <v>49.3</v>
      </c>
      <c r="AI75">
        <v>35</v>
      </c>
      <c r="AJ75">
        <v>25.9</v>
      </c>
      <c r="AK75">
        <v>21</v>
      </c>
      <c r="AL75">
        <v>22.4</v>
      </c>
      <c r="AM75">
        <v>32.200000000000003</v>
      </c>
      <c r="AN75">
        <v>38.6</v>
      </c>
      <c r="AO75">
        <v>43</v>
      </c>
      <c r="AP75">
        <v>41.9</v>
      </c>
      <c r="AQ75">
        <v>36.4</v>
      </c>
      <c r="AR75">
        <v>42.5</v>
      </c>
      <c r="AS75">
        <v>49.100000000000009</v>
      </c>
      <c r="AT75">
        <v>49.400000000000006</v>
      </c>
      <c r="AU75">
        <v>35.200000000000003</v>
      </c>
      <c r="AV75">
        <v>25.8</v>
      </c>
      <c r="AW75">
        <v>21</v>
      </c>
      <c r="AX75">
        <v>21.1</v>
      </c>
      <c r="AY75">
        <v>29.2</v>
      </c>
      <c r="AZ75">
        <v>38</v>
      </c>
      <c r="BA75">
        <v>43.099999999999966</v>
      </c>
      <c r="BB75">
        <v>41.7</v>
      </c>
      <c r="BC75">
        <v>36.5</v>
      </c>
      <c r="BD75">
        <v>42.599999999999994</v>
      </c>
      <c r="BE75">
        <v>49.200000000000017</v>
      </c>
      <c r="BF75">
        <v>49.5</v>
      </c>
      <c r="BG75">
        <v>35</v>
      </c>
      <c r="BH75">
        <v>25.5</v>
      </c>
      <c r="BI75">
        <v>20.9</v>
      </c>
      <c r="BJ75">
        <v>22.7</v>
      </c>
      <c r="BK75">
        <v>32.1</v>
      </c>
      <c r="BL75">
        <v>38.1</v>
      </c>
      <c r="BM75">
        <v>43.199999999999989</v>
      </c>
      <c r="BN75">
        <v>41.7</v>
      </c>
      <c r="BO75">
        <v>36.5</v>
      </c>
      <c r="BP75">
        <v>42.599999999999994</v>
      </c>
      <c r="BQ75">
        <v>49.200000000000017</v>
      </c>
      <c r="BR75">
        <v>49.5</v>
      </c>
      <c r="BS75">
        <v>35</v>
      </c>
      <c r="BT75">
        <v>25.5</v>
      </c>
      <c r="BU75">
        <v>20.9</v>
      </c>
      <c r="BV75">
        <v>22.7</v>
      </c>
      <c r="BW75">
        <v>32.1</v>
      </c>
      <c r="BX75">
        <v>38.1</v>
      </c>
      <c r="BY75">
        <v>43.199999999999989</v>
      </c>
      <c r="BZ75">
        <v>41.7</v>
      </c>
      <c r="CA75">
        <v>36.5</v>
      </c>
      <c r="CB75">
        <v>42.599999999999994</v>
      </c>
      <c r="CC75">
        <v>49.200000000000017</v>
      </c>
      <c r="CD75">
        <v>49.5</v>
      </c>
      <c r="CE75">
        <v>35</v>
      </c>
      <c r="CF75">
        <v>25.5</v>
      </c>
      <c r="CG75">
        <v>20.9</v>
      </c>
      <c r="CH75">
        <v>22.7</v>
      </c>
      <c r="CI75">
        <v>32.1</v>
      </c>
      <c r="CJ75">
        <v>38.1</v>
      </c>
      <c r="CK75">
        <v>43.199999999999989</v>
      </c>
      <c r="CL75">
        <v>41.7</v>
      </c>
      <c r="CM75">
        <v>36.5</v>
      </c>
      <c r="CN75">
        <v>42.599999999999994</v>
      </c>
      <c r="CO75">
        <v>49.200000000000017</v>
      </c>
      <c r="CP75">
        <v>49.5</v>
      </c>
      <c r="CQ75">
        <v>35</v>
      </c>
      <c r="CR75">
        <v>25.5</v>
      </c>
      <c r="CS75">
        <v>20.9</v>
      </c>
      <c r="CT75">
        <v>22.7</v>
      </c>
      <c r="CU75">
        <v>32.1</v>
      </c>
      <c r="CV75">
        <v>38.1</v>
      </c>
      <c r="CW75">
        <v>43.199999999999989</v>
      </c>
      <c r="CX75">
        <v>41.7</v>
      </c>
      <c r="CY75">
        <v>36.5</v>
      </c>
      <c r="CZ75">
        <v>42.599999999999994</v>
      </c>
      <c r="DA75">
        <v>49.200000000000017</v>
      </c>
      <c r="DB75">
        <v>49.5</v>
      </c>
      <c r="DC75">
        <v>35</v>
      </c>
      <c r="DD75">
        <v>25.5</v>
      </c>
      <c r="DE75">
        <v>20.9</v>
      </c>
      <c r="DF75">
        <v>22.7</v>
      </c>
      <c r="DG75">
        <v>32.1</v>
      </c>
      <c r="DH75">
        <v>38.1</v>
      </c>
      <c r="DI75">
        <v>43.199999999999989</v>
      </c>
      <c r="DJ75">
        <v>41.7</v>
      </c>
      <c r="DK75">
        <v>36.5</v>
      </c>
      <c r="DL75">
        <v>42.599999999999994</v>
      </c>
      <c r="DM75">
        <v>49.200000000000017</v>
      </c>
      <c r="DN75">
        <v>49.5</v>
      </c>
      <c r="DO75">
        <v>35</v>
      </c>
      <c r="DP75">
        <v>25.5</v>
      </c>
      <c r="DQ75">
        <v>20.9</v>
      </c>
      <c r="DR75">
        <v>22.7</v>
      </c>
      <c r="DS75">
        <v>32.1</v>
      </c>
      <c r="DT75">
        <v>38.1</v>
      </c>
      <c r="DU75">
        <v>43.199999999999989</v>
      </c>
      <c r="DV75">
        <v>41.7</v>
      </c>
      <c r="DW75">
        <v>36.5</v>
      </c>
      <c r="DX75">
        <v>42.599999999999994</v>
      </c>
      <c r="DY75">
        <v>49.200000000000017</v>
      </c>
      <c r="DZ75">
        <v>49.5</v>
      </c>
      <c r="EA75">
        <v>35</v>
      </c>
      <c r="EB75">
        <v>25.5</v>
      </c>
      <c r="EC75">
        <v>20.9</v>
      </c>
      <c r="ED75">
        <v>22.7</v>
      </c>
      <c r="EE75">
        <v>32.1</v>
      </c>
      <c r="EF75">
        <v>38.1</v>
      </c>
      <c r="EG75">
        <v>43.199999999999989</v>
      </c>
      <c r="EH75">
        <v>41.7</v>
      </c>
      <c r="EI75">
        <v>36.5</v>
      </c>
      <c r="EJ75">
        <v>42.599999999999994</v>
      </c>
      <c r="EK75">
        <v>49.200000000000017</v>
      </c>
      <c r="EL75">
        <v>49.5</v>
      </c>
      <c r="EM75">
        <v>35</v>
      </c>
      <c r="EN75">
        <v>25.5</v>
      </c>
      <c r="EO75">
        <v>20.9</v>
      </c>
      <c r="EP75">
        <v>22.7</v>
      </c>
      <c r="EQ75">
        <v>32.1</v>
      </c>
      <c r="ER75">
        <v>38.1</v>
      </c>
      <c r="ES75">
        <v>43.199999999999989</v>
      </c>
      <c r="ET75">
        <v>41.7</v>
      </c>
      <c r="EU75">
        <v>36.5</v>
      </c>
      <c r="EV75">
        <v>42.599999999999994</v>
      </c>
      <c r="EW75">
        <v>49.200000000000017</v>
      </c>
      <c r="EX75">
        <v>49.5</v>
      </c>
      <c r="EY75">
        <v>35</v>
      </c>
      <c r="EZ75">
        <v>25.5</v>
      </c>
      <c r="FA75">
        <v>20.9</v>
      </c>
      <c r="FB75">
        <v>22.7</v>
      </c>
      <c r="FC75">
        <v>32.1</v>
      </c>
      <c r="FD75">
        <v>38.1</v>
      </c>
      <c r="FE75">
        <v>43.199999999999989</v>
      </c>
      <c r="FF75">
        <v>41.7</v>
      </c>
      <c r="FG75">
        <v>36.5</v>
      </c>
      <c r="FH75">
        <v>42.599999999999994</v>
      </c>
      <c r="FI75">
        <v>49.200000000000017</v>
      </c>
      <c r="FJ75">
        <v>49.5</v>
      </c>
      <c r="FK75">
        <v>35</v>
      </c>
      <c r="FL75">
        <v>25.5</v>
      </c>
      <c r="FM75">
        <v>20.9</v>
      </c>
      <c r="FN75">
        <v>22.7</v>
      </c>
      <c r="FO75">
        <v>32.1</v>
      </c>
      <c r="FP75">
        <v>38.1</v>
      </c>
      <c r="FQ75">
        <v>43.199999999999989</v>
      </c>
      <c r="FR75">
        <v>41.7</v>
      </c>
      <c r="FS75">
        <v>36.5</v>
      </c>
      <c r="FT75">
        <v>42.599999999999994</v>
      </c>
      <c r="FU75">
        <v>49.200000000000017</v>
      </c>
      <c r="FV75">
        <v>49.5</v>
      </c>
      <c r="FW75">
        <v>35</v>
      </c>
      <c r="FX75">
        <v>25.5</v>
      </c>
      <c r="FY75">
        <v>20.9</v>
      </c>
      <c r="FZ75">
        <v>22.7</v>
      </c>
      <c r="GA75">
        <v>32.1</v>
      </c>
      <c r="GB75">
        <v>38.1</v>
      </c>
      <c r="GC75">
        <v>43.199999999999989</v>
      </c>
      <c r="GD75">
        <v>41.7</v>
      </c>
      <c r="GE75">
        <v>36.5</v>
      </c>
      <c r="GF75">
        <v>42.599999999999994</v>
      </c>
      <c r="GG75">
        <v>49.200000000000017</v>
      </c>
      <c r="GH75">
        <v>49.5</v>
      </c>
      <c r="GI75">
        <v>35</v>
      </c>
      <c r="GJ75">
        <v>25.5</v>
      </c>
      <c r="GK75">
        <v>20.9</v>
      </c>
      <c r="GL75">
        <v>22.7</v>
      </c>
      <c r="GM75">
        <v>32.1</v>
      </c>
      <c r="GN75">
        <v>38.1</v>
      </c>
      <c r="GO75">
        <v>43.199999999999989</v>
      </c>
      <c r="GP75">
        <v>41.7</v>
      </c>
      <c r="GQ75">
        <v>36.5</v>
      </c>
      <c r="GR75">
        <v>42.599999999999994</v>
      </c>
      <c r="GS75">
        <v>49.200000000000017</v>
      </c>
      <c r="GT75">
        <v>49.5</v>
      </c>
      <c r="GU75">
        <v>35</v>
      </c>
      <c r="GV75">
        <v>25.5</v>
      </c>
      <c r="GW75">
        <v>20.9</v>
      </c>
      <c r="GX75">
        <v>22.7</v>
      </c>
      <c r="GY75">
        <v>32.1</v>
      </c>
      <c r="GZ75">
        <v>38.1</v>
      </c>
      <c r="HA75">
        <v>43.199999999999989</v>
      </c>
      <c r="HB75">
        <v>41.7</v>
      </c>
      <c r="HC75">
        <v>36.5</v>
      </c>
      <c r="HD75">
        <v>42.599999999999994</v>
      </c>
      <c r="HE75">
        <v>49.200000000000017</v>
      </c>
      <c r="HF75">
        <v>49.5</v>
      </c>
      <c r="HG75">
        <v>35</v>
      </c>
      <c r="HH75">
        <v>25.5</v>
      </c>
      <c r="HI75">
        <v>20.9</v>
      </c>
      <c r="HJ75">
        <v>22.7</v>
      </c>
      <c r="HK75">
        <v>32.1</v>
      </c>
      <c r="HL75">
        <v>38.1</v>
      </c>
      <c r="HM75">
        <v>43.199999999999989</v>
      </c>
      <c r="HN75">
        <v>41.7</v>
      </c>
      <c r="HO75">
        <v>36.5</v>
      </c>
      <c r="HP75">
        <v>42.599999999999994</v>
      </c>
      <c r="HQ75">
        <v>49.200000000000017</v>
      </c>
      <c r="HR75">
        <v>49.5</v>
      </c>
      <c r="HS75">
        <v>35</v>
      </c>
      <c r="HT75">
        <v>25.5</v>
      </c>
      <c r="HU75">
        <v>20.9</v>
      </c>
      <c r="HV75">
        <v>22.7</v>
      </c>
      <c r="HW75">
        <v>32.1</v>
      </c>
      <c r="HX75">
        <v>38.1</v>
      </c>
      <c r="HY75">
        <v>43.199999999999989</v>
      </c>
      <c r="HZ75">
        <v>41.7</v>
      </c>
      <c r="IA75">
        <v>36.5</v>
      </c>
      <c r="IB75">
        <v>42.599999999999994</v>
      </c>
      <c r="IC75">
        <v>49.200000000000017</v>
      </c>
      <c r="ID75">
        <v>49.5</v>
      </c>
      <c r="IE75">
        <v>35</v>
      </c>
      <c r="IF75">
        <v>25.5</v>
      </c>
      <c r="IG75">
        <v>20.9</v>
      </c>
      <c r="IH75">
        <v>22.7</v>
      </c>
      <c r="II75">
        <v>32.1</v>
      </c>
      <c r="IJ75">
        <v>38.1</v>
      </c>
      <c r="IK75">
        <v>43.199999999999989</v>
      </c>
      <c r="IL75">
        <v>41.7</v>
      </c>
      <c r="IM75">
        <v>36.5</v>
      </c>
      <c r="IN75">
        <v>42.599999999999994</v>
      </c>
      <c r="IO75">
        <v>49.200000000000017</v>
      </c>
      <c r="IP75">
        <v>49.5</v>
      </c>
      <c r="IQ75">
        <v>35</v>
      </c>
      <c r="IR75">
        <v>25.5</v>
      </c>
      <c r="IS75">
        <v>20.9</v>
      </c>
      <c r="IT75">
        <v>22.7</v>
      </c>
      <c r="IU75">
        <v>32.1</v>
      </c>
    </row>
    <row r="76" spans="3:255">
      <c r="D76" t="s">
        <v>788</v>
      </c>
      <c r="E76" t="s">
        <v>789</v>
      </c>
      <c r="F76">
        <v>66.7</v>
      </c>
      <c r="G76">
        <v>60.2</v>
      </c>
      <c r="H76">
        <v>66.599999999999994</v>
      </c>
      <c r="I76">
        <v>64.5</v>
      </c>
      <c r="J76">
        <v>66.5</v>
      </c>
      <c r="K76">
        <v>61.9</v>
      </c>
      <c r="L76">
        <v>66.400000000000006</v>
      </c>
      <c r="M76">
        <v>66.400000000000006</v>
      </c>
      <c r="N76">
        <v>64.400000000000006</v>
      </c>
      <c r="O76">
        <v>75.2</v>
      </c>
      <c r="P76">
        <v>64.599999999999994</v>
      </c>
      <c r="Q76">
        <v>60.3</v>
      </c>
      <c r="R76">
        <v>66.7</v>
      </c>
      <c r="S76">
        <v>60.2</v>
      </c>
      <c r="T76">
        <v>66.599999999999994</v>
      </c>
      <c r="U76">
        <v>64.5</v>
      </c>
      <c r="V76">
        <v>66.5</v>
      </c>
      <c r="W76">
        <v>61.9</v>
      </c>
      <c r="X76">
        <v>66.400000000000006</v>
      </c>
      <c r="Y76">
        <v>66.400000000000006</v>
      </c>
      <c r="Z76">
        <v>64.400000000000006</v>
      </c>
      <c r="AA76">
        <v>75.2</v>
      </c>
      <c r="AB76">
        <v>64.599999999999994</v>
      </c>
      <c r="AC76">
        <v>60.3</v>
      </c>
      <c r="AD76">
        <v>66.7</v>
      </c>
      <c r="AE76">
        <v>60.2</v>
      </c>
      <c r="AF76">
        <v>66.599999999999994</v>
      </c>
      <c r="AG76">
        <v>64.5</v>
      </c>
      <c r="AH76">
        <v>66.5</v>
      </c>
      <c r="AI76">
        <v>61.9</v>
      </c>
      <c r="AJ76">
        <v>66.400000000000006</v>
      </c>
      <c r="AK76">
        <v>66.400000000000006</v>
      </c>
      <c r="AL76">
        <v>64.400000000000006</v>
      </c>
      <c r="AM76">
        <v>75.2</v>
      </c>
      <c r="AN76">
        <v>64.599999999999994</v>
      </c>
      <c r="AO76">
        <v>60.3</v>
      </c>
      <c r="AP76">
        <v>66.7</v>
      </c>
      <c r="AQ76">
        <v>60.2</v>
      </c>
      <c r="AR76">
        <v>66.599999999999994</v>
      </c>
      <c r="AS76">
        <v>64.5</v>
      </c>
      <c r="AT76">
        <v>66.5</v>
      </c>
      <c r="AU76">
        <v>61.9</v>
      </c>
      <c r="AV76">
        <v>66.400000000000006</v>
      </c>
      <c r="AW76">
        <v>66.400000000000006</v>
      </c>
      <c r="AX76">
        <v>64.400000000000006</v>
      </c>
      <c r="AY76">
        <v>75.2</v>
      </c>
      <c r="AZ76">
        <v>64.599999999999994</v>
      </c>
      <c r="BA76">
        <v>60.3</v>
      </c>
      <c r="BB76">
        <v>66.7</v>
      </c>
      <c r="BC76">
        <v>60.2</v>
      </c>
      <c r="BD76">
        <v>66.599999999999994</v>
      </c>
      <c r="BE76">
        <v>64.5</v>
      </c>
      <c r="BF76">
        <v>66.5</v>
      </c>
      <c r="BG76">
        <v>61.9</v>
      </c>
      <c r="BH76">
        <v>66.400000000000006</v>
      </c>
      <c r="BI76">
        <v>66.400000000000006</v>
      </c>
      <c r="BJ76">
        <v>64.400000000000006</v>
      </c>
      <c r="BK76">
        <v>75.2</v>
      </c>
      <c r="BL76">
        <v>64.599999999999994</v>
      </c>
      <c r="BM76">
        <v>60.3</v>
      </c>
      <c r="BN76">
        <v>66.7</v>
      </c>
      <c r="BO76">
        <v>60.2</v>
      </c>
      <c r="BP76">
        <v>66.599999999999994</v>
      </c>
      <c r="BQ76">
        <v>64.5</v>
      </c>
      <c r="BR76">
        <v>66.5</v>
      </c>
      <c r="BS76">
        <v>61.9</v>
      </c>
      <c r="BT76">
        <v>66.400000000000006</v>
      </c>
      <c r="BU76">
        <v>66.400000000000006</v>
      </c>
      <c r="BV76">
        <v>64.400000000000006</v>
      </c>
      <c r="BW76">
        <v>75.2</v>
      </c>
      <c r="BX76">
        <v>64.599999999999994</v>
      </c>
      <c r="BY76">
        <v>60.3</v>
      </c>
      <c r="BZ76">
        <v>66.7</v>
      </c>
      <c r="CA76">
        <v>60.2</v>
      </c>
      <c r="CB76">
        <v>66.599999999999994</v>
      </c>
      <c r="CC76">
        <v>64.5</v>
      </c>
      <c r="CD76">
        <v>66.5</v>
      </c>
      <c r="CE76">
        <v>61.9</v>
      </c>
      <c r="CF76">
        <v>66.400000000000006</v>
      </c>
      <c r="CG76">
        <v>66.400000000000006</v>
      </c>
      <c r="CH76">
        <v>64.400000000000006</v>
      </c>
      <c r="CI76">
        <v>75.2</v>
      </c>
      <c r="CJ76">
        <v>64.599999999999994</v>
      </c>
      <c r="CK76">
        <v>60.3</v>
      </c>
      <c r="CL76">
        <v>66.7</v>
      </c>
      <c r="CM76">
        <v>60.2</v>
      </c>
      <c r="CN76">
        <v>66.599999999999994</v>
      </c>
      <c r="CO76">
        <v>64.5</v>
      </c>
      <c r="CP76">
        <v>66.5</v>
      </c>
      <c r="CQ76">
        <v>61.9</v>
      </c>
      <c r="CR76">
        <v>66.400000000000006</v>
      </c>
      <c r="CS76">
        <v>66.400000000000006</v>
      </c>
      <c r="CT76">
        <v>64.400000000000006</v>
      </c>
      <c r="CU76">
        <v>75.2</v>
      </c>
      <c r="CV76">
        <v>64.599999999999994</v>
      </c>
      <c r="CW76">
        <v>60.3</v>
      </c>
      <c r="CX76">
        <v>66.7</v>
      </c>
      <c r="CY76">
        <v>60.2</v>
      </c>
      <c r="CZ76">
        <v>66.599999999999994</v>
      </c>
      <c r="DA76">
        <v>64.5</v>
      </c>
      <c r="DB76">
        <v>66.5</v>
      </c>
      <c r="DC76">
        <v>61.9</v>
      </c>
      <c r="DD76">
        <v>66.400000000000006</v>
      </c>
      <c r="DE76">
        <v>66.400000000000006</v>
      </c>
      <c r="DF76">
        <v>64.400000000000006</v>
      </c>
      <c r="DG76">
        <v>75.2</v>
      </c>
      <c r="DH76">
        <v>64.599999999999994</v>
      </c>
      <c r="DI76">
        <v>60.3</v>
      </c>
      <c r="DJ76">
        <v>66.7</v>
      </c>
      <c r="DK76">
        <v>60.2</v>
      </c>
      <c r="DL76">
        <v>66.599999999999994</v>
      </c>
      <c r="DM76">
        <v>64.5</v>
      </c>
      <c r="DN76">
        <v>66.5</v>
      </c>
      <c r="DO76">
        <v>61.9</v>
      </c>
      <c r="DP76">
        <v>66.400000000000006</v>
      </c>
      <c r="DQ76">
        <v>66.400000000000006</v>
      </c>
      <c r="DR76">
        <v>64.400000000000006</v>
      </c>
      <c r="DS76">
        <v>75.2</v>
      </c>
      <c r="DT76">
        <v>64.599999999999994</v>
      </c>
      <c r="DU76">
        <v>60.3</v>
      </c>
      <c r="DV76">
        <v>66.7</v>
      </c>
      <c r="DW76">
        <v>60.2</v>
      </c>
      <c r="DX76">
        <v>66.599999999999994</v>
      </c>
      <c r="DY76">
        <v>64.5</v>
      </c>
      <c r="DZ76">
        <v>66.5</v>
      </c>
      <c r="EA76">
        <v>61.9</v>
      </c>
      <c r="EB76">
        <v>66.400000000000006</v>
      </c>
      <c r="EC76">
        <v>66.400000000000006</v>
      </c>
      <c r="ED76">
        <v>64.400000000000006</v>
      </c>
      <c r="EE76">
        <v>75.2</v>
      </c>
      <c r="EF76">
        <v>64.599999999999994</v>
      </c>
      <c r="EG76">
        <v>60.3</v>
      </c>
      <c r="EH76">
        <v>66.7</v>
      </c>
      <c r="EI76">
        <v>60.2</v>
      </c>
      <c r="EJ76">
        <v>66.599999999999994</v>
      </c>
      <c r="EK76">
        <v>64.5</v>
      </c>
      <c r="EL76">
        <v>66.5</v>
      </c>
      <c r="EM76">
        <v>61.9</v>
      </c>
      <c r="EN76">
        <v>66.400000000000006</v>
      </c>
      <c r="EO76">
        <v>66.400000000000006</v>
      </c>
      <c r="EP76">
        <v>64.400000000000006</v>
      </c>
      <c r="EQ76">
        <v>75.2</v>
      </c>
      <c r="ER76">
        <v>64.599999999999994</v>
      </c>
      <c r="ES76">
        <v>60.3</v>
      </c>
      <c r="ET76">
        <v>66.7</v>
      </c>
      <c r="EU76">
        <v>60.2</v>
      </c>
      <c r="EV76">
        <v>66.599999999999994</v>
      </c>
      <c r="EW76">
        <v>64.5</v>
      </c>
      <c r="EX76">
        <v>66.5</v>
      </c>
      <c r="EY76">
        <v>61.9</v>
      </c>
      <c r="EZ76">
        <v>66.400000000000006</v>
      </c>
      <c r="FA76">
        <v>66.400000000000006</v>
      </c>
      <c r="FB76">
        <v>64.400000000000006</v>
      </c>
      <c r="FC76">
        <v>75.2</v>
      </c>
      <c r="FD76">
        <v>64.599999999999994</v>
      </c>
      <c r="FE76">
        <v>60.3</v>
      </c>
      <c r="FF76">
        <v>66.7</v>
      </c>
      <c r="FG76">
        <v>60.2</v>
      </c>
      <c r="FH76">
        <v>66.599999999999994</v>
      </c>
      <c r="FI76">
        <v>64.5</v>
      </c>
      <c r="FJ76">
        <v>66.5</v>
      </c>
      <c r="FK76">
        <v>61.9</v>
      </c>
      <c r="FL76">
        <v>66.400000000000006</v>
      </c>
      <c r="FM76">
        <v>66.400000000000006</v>
      </c>
      <c r="FN76">
        <v>64.400000000000006</v>
      </c>
      <c r="FO76">
        <v>75.2</v>
      </c>
      <c r="FP76">
        <v>64.599999999999994</v>
      </c>
      <c r="FQ76">
        <v>60.3</v>
      </c>
      <c r="FR76">
        <v>66.7</v>
      </c>
      <c r="FS76">
        <v>60.2</v>
      </c>
      <c r="FT76">
        <v>66.599999999999994</v>
      </c>
      <c r="FU76">
        <v>64.5</v>
      </c>
      <c r="FV76">
        <v>66.5</v>
      </c>
      <c r="FW76">
        <v>61.9</v>
      </c>
      <c r="FX76">
        <v>66.400000000000006</v>
      </c>
      <c r="FY76">
        <v>66.400000000000006</v>
      </c>
      <c r="FZ76">
        <v>64.400000000000006</v>
      </c>
      <c r="GA76">
        <v>75.2</v>
      </c>
      <c r="GB76">
        <v>64.599999999999994</v>
      </c>
      <c r="GC76">
        <v>60.3</v>
      </c>
      <c r="GD76">
        <v>66.7</v>
      </c>
      <c r="GE76">
        <v>60.2</v>
      </c>
      <c r="GF76">
        <v>66.599999999999994</v>
      </c>
      <c r="GG76">
        <v>64.5</v>
      </c>
      <c r="GH76">
        <v>66.5</v>
      </c>
      <c r="GI76">
        <v>61.9</v>
      </c>
      <c r="GJ76">
        <v>66.400000000000006</v>
      </c>
      <c r="GK76">
        <v>66.400000000000006</v>
      </c>
      <c r="GL76">
        <v>64.400000000000006</v>
      </c>
      <c r="GM76">
        <v>75.2</v>
      </c>
      <c r="GN76">
        <v>64.599999999999994</v>
      </c>
      <c r="GO76">
        <v>60.3</v>
      </c>
      <c r="GP76">
        <v>66.7</v>
      </c>
      <c r="GQ76">
        <v>60.2</v>
      </c>
      <c r="GR76">
        <v>66.599999999999994</v>
      </c>
      <c r="GS76">
        <v>64.5</v>
      </c>
      <c r="GT76">
        <v>66.5</v>
      </c>
      <c r="GU76">
        <v>61.9</v>
      </c>
      <c r="GV76">
        <v>66.400000000000006</v>
      </c>
      <c r="GW76">
        <v>66.400000000000006</v>
      </c>
      <c r="GX76">
        <v>64.400000000000006</v>
      </c>
      <c r="GY76">
        <v>75.2</v>
      </c>
      <c r="GZ76">
        <v>64.599999999999994</v>
      </c>
      <c r="HA76">
        <v>60.3</v>
      </c>
      <c r="HB76">
        <v>66.7</v>
      </c>
      <c r="HC76">
        <v>60.2</v>
      </c>
      <c r="HD76">
        <v>66.599999999999994</v>
      </c>
      <c r="HE76">
        <v>64.5</v>
      </c>
      <c r="HF76">
        <v>66.5</v>
      </c>
      <c r="HG76">
        <v>61.9</v>
      </c>
      <c r="HH76">
        <v>66.400000000000006</v>
      </c>
      <c r="HI76">
        <v>66.400000000000006</v>
      </c>
      <c r="HJ76">
        <v>64.400000000000006</v>
      </c>
      <c r="HK76">
        <v>75.2</v>
      </c>
      <c r="HL76">
        <v>64.599999999999994</v>
      </c>
      <c r="HM76">
        <v>60.3</v>
      </c>
      <c r="HN76">
        <v>66.7</v>
      </c>
      <c r="HO76">
        <v>60.2</v>
      </c>
      <c r="HP76">
        <v>66.599999999999994</v>
      </c>
      <c r="HQ76">
        <v>64.5</v>
      </c>
      <c r="HR76">
        <v>66.5</v>
      </c>
      <c r="HS76">
        <v>61.9</v>
      </c>
      <c r="HT76">
        <v>66.400000000000006</v>
      </c>
      <c r="HU76">
        <v>66.400000000000006</v>
      </c>
      <c r="HV76">
        <v>64.400000000000006</v>
      </c>
      <c r="HW76">
        <v>75.2</v>
      </c>
      <c r="HX76">
        <v>64.599999999999994</v>
      </c>
      <c r="HY76">
        <v>60.3</v>
      </c>
      <c r="HZ76">
        <v>66.7</v>
      </c>
      <c r="IA76">
        <v>60.2</v>
      </c>
      <c r="IB76">
        <v>66.599999999999994</v>
      </c>
      <c r="IC76">
        <v>64.5</v>
      </c>
      <c r="ID76">
        <v>66.5</v>
      </c>
      <c r="IE76">
        <v>61.9</v>
      </c>
      <c r="IF76">
        <v>66.400000000000006</v>
      </c>
      <c r="IG76">
        <v>66.400000000000006</v>
      </c>
      <c r="IH76">
        <v>64.400000000000006</v>
      </c>
      <c r="II76">
        <v>75.2</v>
      </c>
      <c r="IJ76">
        <v>64.599999999999994</v>
      </c>
      <c r="IK76">
        <v>60.3</v>
      </c>
      <c r="IL76">
        <v>66.7</v>
      </c>
      <c r="IM76">
        <v>60.2</v>
      </c>
      <c r="IN76">
        <v>66.599999999999994</v>
      </c>
      <c r="IO76">
        <v>64.5</v>
      </c>
      <c r="IP76">
        <v>66.5</v>
      </c>
      <c r="IQ76">
        <v>61.9</v>
      </c>
      <c r="IR76">
        <v>66.400000000000006</v>
      </c>
      <c r="IS76">
        <v>66.400000000000006</v>
      </c>
      <c r="IT76">
        <v>64.400000000000006</v>
      </c>
      <c r="IU76">
        <v>75.2</v>
      </c>
    </row>
    <row r="77" spans="3:255">
      <c r="D77" t="s">
        <v>790</v>
      </c>
      <c r="E77" t="s">
        <v>791</v>
      </c>
      <c r="F77">
        <v>8.1839999999999993</v>
      </c>
      <c r="G77">
        <v>7.3920000000000003</v>
      </c>
      <c r="H77">
        <v>8.1839999999999993</v>
      </c>
      <c r="I77">
        <v>7.92</v>
      </c>
      <c r="J77">
        <v>8.1839999999999993</v>
      </c>
      <c r="K77">
        <v>7.92</v>
      </c>
      <c r="L77">
        <v>8.1839999999999993</v>
      </c>
      <c r="M77">
        <v>8.1839999999999993</v>
      </c>
      <c r="N77">
        <v>7.92</v>
      </c>
      <c r="O77">
        <v>8.1839999999999993</v>
      </c>
      <c r="P77">
        <v>7.92</v>
      </c>
      <c r="Q77">
        <v>8.1839999999999993</v>
      </c>
      <c r="R77">
        <v>8.1839999999999993</v>
      </c>
      <c r="S77">
        <v>7.3920000000000003</v>
      </c>
      <c r="T77">
        <v>8.1839999999999993</v>
      </c>
      <c r="U77">
        <v>7.92</v>
      </c>
      <c r="V77">
        <v>8.1839999999999993</v>
      </c>
      <c r="W77">
        <v>7.92</v>
      </c>
      <c r="X77">
        <v>8.1839999999999993</v>
      </c>
      <c r="Y77">
        <v>8.1839999999999993</v>
      </c>
      <c r="Z77">
        <v>7.92</v>
      </c>
      <c r="AA77">
        <v>8.1839999999999993</v>
      </c>
      <c r="AB77">
        <v>7.92</v>
      </c>
      <c r="AC77">
        <v>8.1839999999999993</v>
      </c>
      <c r="AD77">
        <v>8.1839999999999993</v>
      </c>
      <c r="AE77">
        <v>7.3920000000000003</v>
      </c>
      <c r="AF77">
        <v>8.1839999999999993</v>
      </c>
      <c r="AG77">
        <v>7.92</v>
      </c>
      <c r="AH77">
        <v>8.1839999999999993</v>
      </c>
      <c r="AI77">
        <v>7.92</v>
      </c>
      <c r="AJ77">
        <v>8.1839999999999993</v>
      </c>
      <c r="AK77">
        <v>8.1839999999999993</v>
      </c>
      <c r="AL77">
        <v>7.92</v>
      </c>
      <c r="AM77">
        <v>8.1839999999999993</v>
      </c>
      <c r="AN77">
        <v>7.92</v>
      </c>
      <c r="AO77">
        <v>8.1839999999999993</v>
      </c>
      <c r="AP77">
        <v>8.1839999999999993</v>
      </c>
      <c r="AQ77">
        <v>7.3920000000000003</v>
      </c>
      <c r="AR77">
        <v>8.1839999999999993</v>
      </c>
      <c r="AS77">
        <v>7.92</v>
      </c>
      <c r="AT77">
        <v>8.1839999999999993</v>
      </c>
      <c r="AU77">
        <v>7.92</v>
      </c>
      <c r="AV77">
        <v>8.1839999999999993</v>
      </c>
      <c r="AW77">
        <v>8.1839999999999993</v>
      </c>
      <c r="AX77">
        <v>7.92</v>
      </c>
      <c r="AY77">
        <v>8.1839999999999993</v>
      </c>
      <c r="AZ77">
        <v>7.92</v>
      </c>
      <c r="BA77">
        <v>8.1839999999999993</v>
      </c>
      <c r="BB77">
        <v>8.1839999999999993</v>
      </c>
      <c r="BC77">
        <v>7.3920000000000003</v>
      </c>
      <c r="BD77">
        <v>8.1839999999999993</v>
      </c>
      <c r="BE77">
        <v>7.92</v>
      </c>
      <c r="BF77">
        <v>8.1839999999999993</v>
      </c>
      <c r="BG77">
        <v>7.92</v>
      </c>
      <c r="BH77">
        <v>8.1839999999999993</v>
      </c>
      <c r="BI77">
        <v>8.1839999999999993</v>
      </c>
      <c r="BJ77">
        <v>7.92</v>
      </c>
      <c r="BK77">
        <v>8.1839999999999993</v>
      </c>
      <c r="BL77">
        <v>7.92</v>
      </c>
      <c r="BM77">
        <v>8.1839999999999993</v>
      </c>
      <c r="BN77">
        <v>8.1839999999999993</v>
      </c>
      <c r="BO77">
        <v>7.3920000000000003</v>
      </c>
      <c r="BP77">
        <v>8.1839999999999993</v>
      </c>
      <c r="BQ77">
        <v>7.92</v>
      </c>
      <c r="BR77">
        <v>8.1839999999999993</v>
      </c>
      <c r="BS77">
        <v>7.92</v>
      </c>
      <c r="BT77">
        <v>8.1839999999999993</v>
      </c>
      <c r="BU77">
        <v>8.1839999999999993</v>
      </c>
      <c r="BV77">
        <v>7.92</v>
      </c>
      <c r="BW77">
        <v>8.1839999999999993</v>
      </c>
      <c r="BX77">
        <v>7.92</v>
      </c>
      <c r="BY77">
        <v>8.1839999999999993</v>
      </c>
      <c r="BZ77">
        <v>8.1839999999999993</v>
      </c>
      <c r="CA77">
        <v>7.3920000000000003</v>
      </c>
      <c r="CB77">
        <v>8.1839999999999993</v>
      </c>
      <c r="CC77">
        <v>7.92</v>
      </c>
      <c r="CD77">
        <v>8.1839999999999993</v>
      </c>
      <c r="CE77">
        <v>7.92</v>
      </c>
      <c r="CF77">
        <v>8.1839999999999993</v>
      </c>
      <c r="CG77">
        <v>8.1839999999999993</v>
      </c>
      <c r="CH77">
        <v>7.92</v>
      </c>
      <c r="CI77">
        <v>8.1839999999999993</v>
      </c>
      <c r="CJ77">
        <v>7.92</v>
      </c>
      <c r="CK77">
        <v>8.1839999999999993</v>
      </c>
      <c r="CL77">
        <v>8.1839999999999993</v>
      </c>
      <c r="CM77">
        <v>7.3920000000000003</v>
      </c>
      <c r="CN77">
        <v>8.1839999999999993</v>
      </c>
      <c r="CO77">
        <v>7.92</v>
      </c>
      <c r="CP77">
        <v>8.1839999999999993</v>
      </c>
      <c r="CQ77">
        <v>7.92</v>
      </c>
      <c r="CR77">
        <v>8.1839999999999993</v>
      </c>
      <c r="CS77">
        <v>8.1839999999999993</v>
      </c>
      <c r="CT77">
        <v>7.92</v>
      </c>
      <c r="CU77">
        <v>8.1839999999999993</v>
      </c>
      <c r="CV77">
        <v>7.92</v>
      </c>
      <c r="CW77">
        <v>8.1839999999999993</v>
      </c>
      <c r="CX77">
        <v>8.1839999999999993</v>
      </c>
      <c r="CY77">
        <v>7.3920000000000003</v>
      </c>
      <c r="CZ77">
        <v>8.1839999999999993</v>
      </c>
      <c r="DA77">
        <v>7.92</v>
      </c>
      <c r="DB77">
        <v>8.1839999999999993</v>
      </c>
      <c r="DC77">
        <v>7.92</v>
      </c>
      <c r="DD77">
        <v>8.1839999999999993</v>
      </c>
      <c r="DE77">
        <v>8.1839999999999993</v>
      </c>
      <c r="DF77">
        <v>7.92</v>
      </c>
      <c r="DG77">
        <v>8.1839999999999993</v>
      </c>
      <c r="DH77">
        <v>7.92</v>
      </c>
      <c r="DI77">
        <v>8.1839999999999993</v>
      </c>
      <c r="DJ77">
        <v>8.1839999999999993</v>
      </c>
      <c r="DK77">
        <v>7.3920000000000003</v>
      </c>
      <c r="DL77">
        <v>8.1839999999999993</v>
      </c>
      <c r="DM77">
        <v>7.92</v>
      </c>
      <c r="DN77">
        <v>8.1839999999999993</v>
      </c>
      <c r="DO77">
        <v>7.92</v>
      </c>
      <c r="DP77">
        <v>8.1839999999999993</v>
      </c>
      <c r="DQ77">
        <v>8.1839999999999993</v>
      </c>
      <c r="DR77">
        <v>7.92</v>
      </c>
      <c r="DS77">
        <v>8.1839999999999993</v>
      </c>
      <c r="DT77">
        <v>7.92</v>
      </c>
      <c r="DU77">
        <v>8.1839999999999993</v>
      </c>
      <c r="DV77">
        <v>8.1839999999999993</v>
      </c>
      <c r="DW77">
        <v>7.3920000000000003</v>
      </c>
      <c r="DX77">
        <v>8.1839999999999993</v>
      </c>
      <c r="DY77">
        <v>7.92</v>
      </c>
      <c r="DZ77">
        <v>8.1839999999999993</v>
      </c>
      <c r="EA77">
        <v>7.92</v>
      </c>
      <c r="EB77">
        <v>8.1839999999999993</v>
      </c>
      <c r="EC77">
        <v>8.1839999999999993</v>
      </c>
      <c r="ED77">
        <v>7.92</v>
      </c>
      <c r="EE77">
        <v>8.1839999999999993</v>
      </c>
      <c r="EF77">
        <v>7.92</v>
      </c>
      <c r="EG77">
        <v>8.1839999999999993</v>
      </c>
      <c r="EH77">
        <v>8.1839999999999993</v>
      </c>
      <c r="EI77">
        <v>7.3920000000000003</v>
      </c>
      <c r="EJ77">
        <v>8.1839999999999993</v>
      </c>
      <c r="EK77">
        <v>7.92</v>
      </c>
      <c r="EL77">
        <v>8.1839999999999993</v>
      </c>
      <c r="EM77">
        <v>7.92</v>
      </c>
      <c r="EN77">
        <v>8.1839999999999993</v>
      </c>
      <c r="EO77">
        <v>8.1839999999999993</v>
      </c>
      <c r="EP77">
        <v>7.92</v>
      </c>
      <c r="EQ77">
        <v>8.1839999999999993</v>
      </c>
      <c r="ER77">
        <v>7.92</v>
      </c>
      <c r="ES77">
        <v>8.1839999999999993</v>
      </c>
      <c r="ET77">
        <v>8.1839999999999993</v>
      </c>
      <c r="EU77">
        <v>7.3920000000000003</v>
      </c>
      <c r="EV77">
        <v>8.1839999999999993</v>
      </c>
      <c r="EW77">
        <v>7.92</v>
      </c>
      <c r="EX77">
        <v>8.1839999999999993</v>
      </c>
      <c r="EY77">
        <v>7.92</v>
      </c>
      <c r="EZ77">
        <v>8.1839999999999993</v>
      </c>
      <c r="FA77">
        <v>8.1839999999999993</v>
      </c>
      <c r="FB77">
        <v>7.92</v>
      </c>
      <c r="FC77">
        <v>8.1839999999999993</v>
      </c>
      <c r="FD77">
        <v>7.92</v>
      </c>
      <c r="FE77">
        <v>8.1839999999999993</v>
      </c>
      <c r="FF77">
        <v>8.1839999999999993</v>
      </c>
      <c r="FG77">
        <v>7.3920000000000003</v>
      </c>
      <c r="FH77">
        <v>8.1839999999999993</v>
      </c>
      <c r="FI77">
        <v>7.92</v>
      </c>
      <c r="FJ77">
        <v>8.1839999999999993</v>
      </c>
      <c r="FK77">
        <v>7.92</v>
      </c>
      <c r="FL77">
        <v>8.1839999999999993</v>
      </c>
      <c r="FM77">
        <v>8.1839999999999993</v>
      </c>
      <c r="FN77">
        <v>7.92</v>
      </c>
      <c r="FO77">
        <v>8.1839999999999993</v>
      </c>
      <c r="FP77">
        <v>7.92</v>
      </c>
      <c r="FQ77">
        <v>8.1839999999999993</v>
      </c>
      <c r="FR77">
        <v>8.1839999999999993</v>
      </c>
      <c r="FS77">
        <v>7.3920000000000003</v>
      </c>
      <c r="FT77">
        <v>8.1839999999999993</v>
      </c>
      <c r="FU77">
        <v>7.92</v>
      </c>
      <c r="FV77">
        <v>8.1839999999999993</v>
      </c>
      <c r="FW77">
        <v>7.92</v>
      </c>
      <c r="FX77">
        <v>8.1839999999999993</v>
      </c>
      <c r="FY77">
        <v>8.1839999999999993</v>
      </c>
      <c r="FZ77">
        <v>7.92</v>
      </c>
      <c r="GA77">
        <v>8.1839999999999993</v>
      </c>
      <c r="GB77">
        <v>7.92</v>
      </c>
      <c r="GC77">
        <v>8.1839999999999993</v>
      </c>
      <c r="GD77">
        <v>8.1839999999999993</v>
      </c>
      <c r="GE77">
        <v>7.3920000000000003</v>
      </c>
      <c r="GF77">
        <v>8.1839999999999993</v>
      </c>
      <c r="GG77">
        <v>7.92</v>
      </c>
      <c r="GH77">
        <v>8.1839999999999993</v>
      </c>
      <c r="GI77">
        <v>7.92</v>
      </c>
      <c r="GJ77">
        <v>8.1839999999999993</v>
      </c>
      <c r="GK77">
        <v>8.1839999999999993</v>
      </c>
      <c r="GL77">
        <v>7.92</v>
      </c>
      <c r="GM77">
        <v>8.1839999999999993</v>
      </c>
      <c r="GN77">
        <v>7.92</v>
      </c>
      <c r="GO77">
        <v>8.1839999999999993</v>
      </c>
      <c r="GP77">
        <v>8.1839999999999993</v>
      </c>
      <c r="GQ77">
        <v>7.3920000000000003</v>
      </c>
      <c r="GR77">
        <v>8.1839999999999993</v>
      </c>
      <c r="GS77">
        <v>7.92</v>
      </c>
      <c r="GT77">
        <v>8.1839999999999993</v>
      </c>
      <c r="GU77">
        <v>7.92</v>
      </c>
      <c r="GV77">
        <v>8.1839999999999993</v>
      </c>
      <c r="GW77">
        <v>8.1839999999999993</v>
      </c>
      <c r="GX77">
        <v>7.92</v>
      </c>
      <c r="GY77">
        <v>8.1839999999999993</v>
      </c>
      <c r="GZ77">
        <v>7.92</v>
      </c>
      <c r="HA77">
        <v>8.1839999999999993</v>
      </c>
      <c r="HB77">
        <v>8.1839999999999993</v>
      </c>
      <c r="HC77">
        <v>7.3920000000000003</v>
      </c>
      <c r="HD77">
        <v>8.1839999999999993</v>
      </c>
      <c r="HE77">
        <v>7.92</v>
      </c>
      <c r="HF77">
        <v>8.1839999999999993</v>
      </c>
      <c r="HG77">
        <v>7.92</v>
      </c>
      <c r="HH77">
        <v>8.1839999999999993</v>
      </c>
      <c r="HI77">
        <v>8.1839999999999993</v>
      </c>
      <c r="HJ77">
        <v>7.92</v>
      </c>
      <c r="HK77">
        <v>8.1839999999999993</v>
      </c>
      <c r="HL77">
        <v>7.92</v>
      </c>
      <c r="HM77">
        <v>8.1839999999999993</v>
      </c>
      <c r="HN77">
        <v>8.1839999999999993</v>
      </c>
      <c r="HO77">
        <v>7.3920000000000003</v>
      </c>
      <c r="HP77">
        <v>8.1839999999999993</v>
      </c>
      <c r="HQ77">
        <v>7.92</v>
      </c>
      <c r="HR77">
        <v>8.1839999999999993</v>
      </c>
      <c r="HS77">
        <v>7.92</v>
      </c>
      <c r="HT77">
        <v>8.1839999999999993</v>
      </c>
      <c r="HU77">
        <v>8.1839999999999993</v>
      </c>
      <c r="HV77">
        <v>7.92</v>
      </c>
      <c r="HW77">
        <v>8.1839999999999993</v>
      </c>
      <c r="HX77">
        <v>7.92</v>
      </c>
      <c r="HY77">
        <v>8.1839999999999993</v>
      </c>
      <c r="HZ77">
        <v>8.1839999999999993</v>
      </c>
      <c r="IA77">
        <v>7.3920000000000003</v>
      </c>
      <c r="IB77">
        <v>8.1839999999999993</v>
      </c>
      <c r="IC77">
        <v>7.92</v>
      </c>
      <c r="ID77">
        <v>8.1839999999999993</v>
      </c>
      <c r="IE77">
        <v>7.92</v>
      </c>
      <c r="IF77">
        <v>8.1839999999999993</v>
      </c>
      <c r="IG77">
        <v>8.1839999999999993</v>
      </c>
      <c r="IH77">
        <v>7.92</v>
      </c>
      <c r="II77">
        <v>8.1839999999999993</v>
      </c>
      <c r="IJ77">
        <v>7.92</v>
      </c>
      <c r="IK77">
        <v>8.1839999999999993</v>
      </c>
      <c r="IL77">
        <v>8.1839999999999993</v>
      </c>
      <c r="IM77">
        <v>7.3920000000000003</v>
      </c>
      <c r="IN77">
        <v>8.1839999999999993</v>
      </c>
      <c r="IO77">
        <v>7.92</v>
      </c>
      <c r="IP77">
        <v>8.1839999999999993</v>
      </c>
      <c r="IQ77">
        <v>7.92</v>
      </c>
      <c r="IR77">
        <v>8.1839999999999993</v>
      </c>
      <c r="IS77">
        <v>8.1839999999999993</v>
      </c>
      <c r="IT77">
        <v>7.92</v>
      </c>
      <c r="IU77">
        <v>8.1839999999999993</v>
      </c>
    </row>
    <row r="78" spans="3:255">
      <c r="E78" t="s">
        <v>792</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IU89"/>
  <sheetViews>
    <sheetView topLeftCell="D1" workbookViewId="0">
      <pane xSplit="2" ySplit="1" topLeftCell="F8" activePane="bottomRight" state="frozen"/>
      <selection activeCell="D1" sqref="D1"/>
      <selection pane="topRight" activeCell="F1" sqref="F1"/>
      <selection pane="bottomLeft" activeCell="D2" sqref="D2"/>
      <selection pane="bottomRight" activeCell="I22" sqref="I22"/>
    </sheetView>
  </sheetViews>
  <sheetFormatPr defaultRowHeight="12.75"/>
  <cols>
    <col min="1" max="1" width="10.33203125" bestFit="1" customWidth="1"/>
    <col min="2" max="2" width="13.5" bestFit="1" customWidth="1"/>
    <col min="3" max="3" width="9.83203125" bestFit="1" customWidth="1"/>
    <col min="4" max="4" width="19.6640625" bestFit="1" customWidth="1"/>
    <col min="5" max="5" width="42.6640625" bestFit="1" customWidth="1"/>
    <col min="6" max="14" width="12.83203125" bestFit="1" customWidth="1"/>
    <col min="15" max="17" width="14" bestFit="1" customWidth="1"/>
    <col min="18" max="26" width="12.83203125" bestFit="1" customWidth="1"/>
    <col min="27" max="29" width="14" bestFit="1" customWidth="1"/>
    <col min="30" max="38" width="12.83203125" bestFit="1" customWidth="1"/>
    <col min="39" max="41" width="14" bestFit="1" customWidth="1"/>
    <col min="42" max="50" width="12.83203125" bestFit="1" customWidth="1"/>
    <col min="51" max="53" width="14" bestFit="1" customWidth="1"/>
    <col min="54" max="62" width="12.83203125" bestFit="1" customWidth="1"/>
    <col min="63" max="65" width="14" bestFit="1" customWidth="1"/>
    <col min="66" max="74" width="12.83203125" bestFit="1" customWidth="1"/>
    <col min="75" max="77" width="14" bestFit="1" customWidth="1"/>
    <col min="78" max="86" width="12.83203125" bestFit="1" customWidth="1"/>
    <col min="87" max="89" width="14" bestFit="1" customWidth="1"/>
    <col min="90" max="98" width="12.83203125" bestFit="1" customWidth="1"/>
    <col min="99" max="101" width="14" bestFit="1" customWidth="1"/>
    <col min="102" max="110" width="12.83203125" bestFit="1" customWidth="1"/>
    <col min="111" max="113" width="14" bestFit="1" customWidth="1"/>
    <col min="114" max="122" width="12.83203125" bestFit="1" customWidth="1"/>
    <col min="123" max="125" width="14" bestFit="1" customWidth="1"/>
    <col min="126" max="134" width="12.83203125" bestFit="1" customWidth="1"/>
    <col min="135" max="137" width="14" bestFit="1" customWidth="1"/>
    <col min="138" max="146" width="12.83203125" bestFit="1" customWidth="1"/>
    <col min="147" max="149" width="14" bestFit="1" customWidth="1"/>
    <col min="150" max="158" width="12.83203125" bestFit="1" customWidth="1"/>
    <col min="159" max="161" width="14" bestFit="1" customWidth="1"/>
    <col min="162" max="170" width="12.83203125" bestFit="1" customWidth="1"/>
    <col min="171" max="173" width="14" bestFit="1" customWidth="1"/>
    <col min="174" max="182" width="12.83203125" bestFit="1" customWidth="1"/>
    <col min="183" max="185" width="14" bestFit="1" customWidth="1"/>
    <col min="186" max="194" width="12.83203125" bestFit="1" customWidth="1"/>
    <col min="195" max="197" width="14" bestFit="1" customWidth="1"/>
    <col min="198" max="206" width="12.83203125" bestFit="1" customWidth="1"/>
    <col min="207" max="209" width="14" bestFit="1" customWidth="1"/>
    <col min="210" max="218" width="12.83203125" bestFit="1" customWidth="1"/>
    <col min="219" max="221" width="14" bestFit="1" customWidth="1"/>
    <col min="222" max="230" width="12.83203125" bestFit="1" customWidth="1"/>
    <col min="231" max="233" width="14" bestFit="1" customWidth="1"/>
    <col min="234" max="242" width="12.83203125" bestFit="1" customWidth="1"/>
    <col min="243" max="245" width="14" bestFit="1" customWidth="1"/>
    <col min="246" max="254" width="12.83203125" bestFit="1" customWidth="1"/>
    <col min="255" max="255" width="14" bestFit="1" customWidth="1"/>
  </cols>
  <sheetData>
    <row r="1" spans="1:255">
      <c r="A1" t="s">
        <v>468</v>
      </c>
      <c r="B1" t="s">
        <v>469</v>
      </c>
      <c r="C1" t="s">
        <v>470</v>
      </c>
      <c r="D1" t="s">
        <v>471</v>
      </c>
      <c r="E1" t="s">
        <v>6</v>
      </c>
      <c r="F1" t="s">
        <v>472</v>
      </c>
      <c r="G1" t="s">
        <v>473</v>
      </c>
      <c r="H1" t="s">
        <v>474</v>
      </c>
      <c r="I1" t="s">
        <v>475</v>
      </c>
      <c r="J1" t="s">
        <v>476</v>
      </c>
      <c r="K1" t="s">
        <v>477</v>
      </c>
      <c r="L1" t="s">
        <v>478</v>
      </c>
      <c r="M1" t="s">
        <v>479</v>
      </c>
      <c r="N1" t="s">
        <v>480</v>
      </c>
      <c r="O1" t="s">
        <v>481</v>
      </c>
      <c r="P1" t="s">
        <v>482</v>
      </c>
      <c r="Q1" t="s">
        <v>483</v>
      </c>
      <c r="R1" t="s">
        <v>484</v>
      </c>
      <c r="S1" t="s">
        <v>485</v>
      </c>
      <c r="T1" t="s">
        <v>486</v>
      </c>
      <c r="U1" t="s">
        <v>487</v>
      </c>
      <c r="V1" t="s">
        <v>488</v>
      </c>
      <c r="W1" t="s">
        <v>489</v>
      </c>
      <c r="X1" t="s">
        <v>490</v>
      </c>
      <c r="Y1" t="s">
        <v>491</v>
      </c>
      <c r="Z1" t="s">
        <v>492</v>
      </c>
      <c r="AA1" t="s">
        <v>493</v>
      </c>
      <c r="AB1" t="s">
        <v>494</v>
      </c>
      <c r="AC1" t="s">
        <v>495</v>
      </c>
      <c r="AD1" t="s">
        <v>496</v>
      </c>
      <c r="AE1" t="s">
        <v>497</v>
      </c>
      <c r="AF1" t="s">
        <v>498</v>
      </c>
      <c r="AG1" t="s">
        <v>499</v>
      </c>
      <c r="AH1" t="s">
        <v>500</v>
      </c>
      <c r="AI1" t="s">
        <v>501</v>
      </c>
      <c r="AJ1" t="s">
        <v>502</v>
      </c>
      <c r="AK1" t="s">
        <v>503</v>
      </c>
      <c r="AL1" t="s">
        <v>504</v>
      </c>
      <c r="AM1" t="s">
        <v>505</v>
      </c>
      <c r="AN1" t="s">
        <v>506</v>
      </c>
      <c r="AO1" t="s">
        <v>507</v>
      </c>
      <c r="AP1" t="s">
        <v>508</v>
      </c>
      <c r="AQ1" t="s">
        <v>509</v>
      </c>
      <c r="AR1" t="s">
        <v>510</v>
      </c>
      <c r="AS1" t="s">
        <v>511</v>
      </c>
      <c r="AT1" t="s">
        <v>512</v>
      </c>
      <c r="AU1" t="s">
        <v>513</v>
      </c>
      <c r="AV1" t="s">
        <v>514</v>
      </c>
      <c r="AW1" t="s">
        <v>515</v>
      </c>
      <c r="AX1" t="s">
        <v>516</v>
      </c>
      <c r="AY1" t="s">
        <v>517</v>
      </c>
      <c r="AZ1" t="s">
        <v>518</v>
      </c>
      <c r="BA1" t="s">
        <v>519</v>
      </c>
      <c r="BB1" t="s">
        <v>520</v>
      </c>
      <c r="BC1" t="s">
        <v>521</v>
      </c>
      <c r="BD1" t="s">
        <v>522</v>
      </c>
      <c r="BE1" t="s">
        <v>523</v>
      </c>
      <c r="BF1" t="s">
        <v>524</v>
      </c>
      <c r="BG1" t="s">
        <v>525</v>
      </c>
      <c r="BH1" t="s">
        <v>526</v>
      </c>
      <c r="BI1" t="s">
        <v>527</v>
      </c>
      <c r="BJ1" t="s">
        <v>528</v>
      </c>
      <c r="BK1" t="s">
        <v>529</v>
      </c>
      <c r="BL1" t="s">
        <v>530</v>
      </c>
      <c r="BM1" t="s">
        <v>531</v>
      </c>
      <c r="BN1" t="s">
        <v>532</v>
      </c>
      <c r="BO1" t="s">
        <v>533</v>
      </c>
      <c r="BP1" t="s">
        <v>534</v>
      </c>
      <c r="BQ1" t="s">
        <v>535</v>
      </c>
      <c r="BR1" t="s">
        <v>536</v>
      </c>
      <c r="BS1" t="s">
        <v>537</v>
      </c>
      <c r="BT1" t="s">
        <v>538</v>
      </c>
      <c r="BU1" t="s">
        <v>539</v>
      </c>
      <c r="BV1" t="s">
        <v>540</v>
      </c>
      <c r="BW1" t="s">
        <v>541</v>
      </c>
      <c r="BX1" t="s">
        <v>542</v>
      </c>
      <c r="BY1" t="s">
        <v>543</v>
      </c>
      <c r="BZ1" t="s">
        <v>544</v>
      </c>
      <c r="CA1" t="s">
        <v>545</v>
      </c>
      <c r="CB1" t="s">
        <v>546</v>
      </c>
      <c r="CC1" t="s">
        <v>547</v>
      </c>
      <c r="CD1" t="s">
        <v>548</v>
      </c>
      <c r="CE1" t="s">
        <v>549</v>
      </c>
      <c r="CF1" t="s">
        <v>550</v>
      </c>
      <c r="CG1" t="s">
        <v>551</v>
      </c>
      <c r="CH1" t="s">
        <v>552</v>
      </c>
      <c r="CI1" t="s">
        <v>553</v>
      </c>
      <c r="CJ1" t="s">
        <v>554</v>
      </c>
      <c r="CK1" t="s">
        <v>555</v>
      </c>
      <c r="CL1" t="s">
        <v>556</v>
      </c>
      <c r="CM1" t="s">
        <v>557</v>
      </c>
      <c r="CN1" t="s">
        <v>558</v>
      </c>
      <c r="CO1" t="s">
        <v>559</v>
      </c>
      <c r="CP1" t="s">
        <v>560</v>
      </c>
      <c r="CQ1" t="s">
        <v>561</v>
      </c>
      <c r="CR1" t="s">
        <v>562</v>
      </c>
      <c r="CS1" t="s">
        <v>563</v>
      </c>
      <c r="CT1" t="s">
        <v>564</v>
      </c>
      <c r="CU1" t="s">
        <v>565</v>
      </c>
      <c r="CV1" t="s">
        <v>566</v>
      </c>
      <c r="CW1" t="s">
        <v>567</v>
      </c>
      <c r="CX1" t="s">
        <v>568</v>
      </c>
      <c r="CY1" t="s">
        <v>569</v>
      </c>
      <c r="CZ1" t="s">
        <v>570</v>
      </c>
      <c r="DA1" t="s">
        <v>571</v>
      </c>
      <c r="DB1" t="s">
        <v>572</v>
      </c>
      <c r="DC1" t="s">
        <v>573</v>
      </c>
      <c r="DD1" t="s">
        <v>574</v>
      </c>
      <c r="DE1" t="s">
        <v>575</v>
      </c>
      <c r="DF1" t="s">
        <v>576</v>
      </c>
      <c r="DG1" t="s">
        <v>577</v>
      </c>
      <c r="DH1" t="s">
        <v>578</v>
      </c>
      <c r="DI1" t="s">
        <v>579</v>
      </c>
      <c r="DJ1" t="s">
        <v>580</v>
      </c>
      <c r="DK1" t="s">
        <v>581</v>
      </c>
      <c r="DL1" t="s">
        <v>582</v>
      </c>
      <c r="DM1" t="s">
        <v>583</v>
      </c>
      <c r="DN1" t="s">
        <v>584</v>
      </c>
      <c r="DO1" t="s">
        <v>585</v>
      </c>
      <c r="DP1" t="s">
        <v>586</v>
      </c>
      <c r="DQ1" t="s">
        <v>587</v>
      </c>
      <c r="DR1" t="s">
        <v>588</v>
      </c>
      <c r="DS1" t="s">
        <v>589</v>
      </c>
      <c r="DT1" t="s">
        <v>590</v>
      </c>
      <c r="DU1" t="s">
        <v>591</v>
      </c>
      <c r="DV1" t="s">
        <v>592</v>
      </c>
      <c r="DW1" t="s">
        <v>593</v>
      </c>
      <c r="DX1" t="s">
        <v>594</v>
      </c>
      <c r="DY1" t="s">
        <v>595</v>
      </c>
      <c r="DZ1" t="s">
        <v>596</v>
      </c>
      <c r="EA1" t="s">
        <v>597</v>
      </c>
      <c r="EB1" t="s">
        <v>598</v>
      </c>
      <c r="EC1" t="s">
        <v>599</v>
      </c>
      <c r="ED1" t="s">
        <v>600</v>
      </c>
      <c r="EE1" t="s">
        <v>601</v>
      </c>
      <c r="EF1" t="s">
        <v>602</v>
      </c>
      <c r="EG1" t="s">
        <v>603</v>
      </c>
      <c r="EH1" t="s">
        <v>604</v>
      </c>
      <c r="EI1" t="s">
        <v>605</v>
      </c>
      <c r="EJ1" t="s">
        <v>606</v>
      </c>
      <c r="EK1" t="s">
        <v>607</v>
      </c>
      <c r="EL1" t="s">
        <v>608</v>
      </c>
      <c r="EM1" t="s">
        <v>609</v>
      </c>
      <c r="EN1" t="s">
        <v>610</v>
      </c>
      <c r="EO1" t="s">
        <v>611</v>
      </c>
      <c r="EP1" t="s">
        <v>612</v>
      </c>
      <c r="EQ1" t="s">
        <v>613</v>
      </c>
      <c r="ER1" t="s">
        <v>614</v>
      </c>
      <c r="ES1" t="s">
        <v>615</v>
      </c>
      <c r="ET1" t="s">
        <v>616</v>
      </c>
      <c r="EU1" t="s">
        <v>617</v>
      </c>
      <c r="EV1" t="s">
        <v>618</v>
      </c>
      <c r="EW1" t="s">
        <v>619</v>
      </c>
      <c r="EX1" t="s">
        <v>620</v>
      </c>
      <c r="EY1" t="s">
        <v>621</v>
      </c>
      <c r="EZ1" t="s">
        <v>622</v>
      </c>
      <c r="FA1" t="s">
        <v>623</v>
      </c>
      <c r="FB1" t="s">
        <v>624</v>
      </c>
      <c r="FC1" t="s">
        <v>625</v>
      </c>
      <c r="FD1" t="s">
        <v>626</v>
      </c>
      <c r="FE1" t="s">
        <v>627</v>
      </c>
      <c r="FF1" t="s">
        <v>628</v>
      </c>
      <c r="FG1" t="s">
        <v>629</v>
      </c>
      <c r="FH1" t="s">
        <v>630</v>
      </c>
      <c r="FI1" t="s">
        <v>631</v>
      </c>
      <c r="FJ1" t="s">
        <v>632</v>
      </c>
      <c r="FK1" t="s">
        <v>633</v>
      </c>
      <c r="FL1" t="s">
        <v>634</v>
      </c>
      <c r="FM1" t="s">
        <v>635</v>
      </c>
      <c r="FN1" t="s">
        <v>636</v>
      </c>
      <c r="FO1" t="s">
        <v>637</v>
      </c>
      <c r="FP1" t="s">
        <v>638</v>
      </c>
      <c r="FQ1" t="s">
        <v>639</v>
      </c>
      <c r="FR1" t="s">
        <v>640</v>
      </c>
      <c r="FS1" t="s">
        <v>641</v>
      </c>
      <c r="FT1" t="s">
        <v>642</v>
      </c>
      <c r="FU1" t="s">
        <v>643</v>
      </c>
      <c r="FV1" t="s">
        <v>644</v>
      </c>
      <c r="FW1" t="s">
        <v>645</v>
      </c>
      <c r="FX1" t="s">
        <v>646</v>
      </c>
      <c r="FY1" t="s">
        <v>647</v>
      </c>
      <c r="FZ1" t="s">
        <v>648</v>
      </c>
      <c r="GA1" t="s">
        <v>649</v>
      </c>
      <c r="GB1" t="s">
        <v>650</v>
      </c>
      <c r="GC1" t="s">
        <v>651</v>
      </c>
      <c r="GD1" t="s">
        <v>652</v>
      </c>
      <c r="GE1" t="s">
        <v>653</v>
      </c>
      <c r="GF1" t="s">
        <v>654</v>
      </c>
      <c r="GG1" t="s">
        <v>655</v>
      </c>
      <c r="GH1" t="s">
        <v>656</v>
      </c>
      <c r="GI1" t="s">
        <v>657</v>
      </c>
      <c r="GJ1" t="s">
        <v>658</v>
      </c>
      <c r="GK1" t="s">
        <v>659</v>
      </c>
      <c r="GL1" t="s">
        <v>660</v>
      </c>
      <c r="GM1" t="s">
        <v>661</v>
      </c>
      <c r="GN1" t="s">
        <v>662</v>
      </c>
      <c r="GO1" t="s">
        <v>663</v>
      </c>
      <c r="GP1" t="s">
        <v>664</v>
      </c>
      <c r="GQ1" t="s">
        <v>665</v>
      </c>
      <c r="GR1" t="s">
        <v>666</v>
      </c>
      <c r="GS1" t="s">
        <v>667</v>
      </c>
      <c r="GT1" t="s">
        <v>668</v>
      </c>
      <c r="GU1" t="s">
        <v>669</v>
      </c>
      <c r="GV1" t="s">
        <v>670</v>
      </c>
      <c r="GW1" t="s">
        <v>671</v>
      </c>
      <c r="GX1" t="s">
        <v>672</v>
      </c>
      <c r="GY1" t="s">
        <v>673</v>
      </c>
      <c r="GZ1" t="s">
        <v>674</v>
      </c>
      <c r="HA1" t="s">
        <v>675</v>
      </c>
      <c r="HB1" t="s">
        <v>676</v>
      </c>
      <c r="HC1" t="s">
        <v>677</v>
      </c>
      <c r="HD1" t="s">
        <v>678</v>
      </c>
      <c r="HE1" t="s">
        <v>679</v>
      </c>
      <c r="HF1" t="s">
        <v>680</v>
      </c>
      <c r="HG1" t="s">
        <v>681</v>
      </c>
      <c r="HH1" t="s">
        <v>682</v>
      </c>
      <c r="HI1" t="s">
        <v>683</v>
      </c>
      <c r="HJ1" t="s">
        <v>684</v>
      </c>
      <c r="HK1" t="s">
        <v>685</v>
      </c>
      <c r="HL1" t="s">
        <v>686</v>
      </c>
      <c r="HM1" t="s">
        <v>687</v>
      </c>
      <c r="HN1" t="s">
        <v>688</v>
      </c>
      <c r="HO1" t="s">
        <v>689</v>
      </c>
      <c r="HP1" t="s">
        <v>690</v>
      </c>
      <c r="HQ1" t="s">
        <v>691</v>
      </c>
      <c r="HR1" t="s">
        <v>692</v>
      </c>
      <c r="HS1" t="s">
        <v>693</v>
      </c>
      <c r="HT1" t="s">
        <v>694</v>
      </c>
      <c r="HU1" t="s">
        <v>695</v>
      </c>
      <c r="HV1" t="s">
        <v>696</v>
      </c>
      <c r="HW1" t="s">
        <v>697</v>
      </c>
      <c r="HX1" t="s">
        <v>698</v>
      </c>
      <c r="HY1" t="s">
        <v>699</v>
      </c>
      <c r="HZ1" t="s">
        <v>700</v>
      </c>
      <c r="IA1" t="s">
        <v>701</v>
      </c>
      <c r="IB1" t="s">
        <v>702</v>
      </c>
      <c r="IC1" t="s">
        <v>703</v>
      </c>
      <c r="ID1" t="s">
        <v>704</v>
      </c>
      <c r="IE1" t="s">
        <v>705</v>
      </c>
      <c r="IF1" t="s">
        <v>706</v>
      </c>
      <c r="IG1" t="s">
        <v>707</v>
      </c>
      <c r="IH1" t="s">
        <v>708</v>
      </c>
      <c r="II1" t="s">
        <v>709</v>
      </c>
      <c r="IJ1" t="s">
        <v>710</v>
      </c>
      <c r="IK1" t="s">
        <v>711</v>
      </c>
      <c r="IL1" t="s">
        <v>712</v>
      </c>
      <c r="IM1" t="s">
        <v>713</v>
      </c>
      <c r="IN1" t="s">
        <v>714</v>
      </c>
      <c r="IO1" t="s">
        <v>715</v>
      </c>
      <c r="IP1" t="s">
        <v>716</v>
      </c>
      <c r="IQ1" t="s">
        <v>717</v>
      </c>
      <c r="IR1" t="s">
        <v>718</v>
      </c>
      <c r="IS1" t="s">
        <v>719</v>
      </c>
      <c r="IT1" t="s">
        <v>720</v>
      </c>
      <c r="IU1" t="s">
        <v>721</v>
      </c>
    </row>
    <row r="2" spans="1:255">
      <c r="C2" t="s">
        <v>77</v>
      </c>
      <c r="D2" t="s">
        <v>793</v>
      </c>
      <c r="E2" t="s">
        <v>794</v>
      </c>
      <c r="F2">
        <v>531.9</v>
      </c>
      <c r="G2">
        <v>531.9</v>
      </c>
      <c r="H2">
        <v>531.9</v>
      </c>
      <c r="I2">
        <v>531.9</v>
      </c>
      <c r="J2">
        <v>531.9</v>
      </c>
      <c r="K2">
        <v>531.9</v>
      </c>
      <c r="L2">
        <v>531.9</v>
      </c>
      <c r="M2">
        <v>531.9</v>
      </c>
      <c r="N2">
        <v>531.9</v>
      </c>
      <c r="O2">
        <v>531.9</v>
      </c>
      <c r="P2">
        <v>531.9</v>
      </c>
      <c r="Q2">
        <v>531.9</v>
      </c>
      <c r="R2">
        <v>531.9</v>
      </c>
      <c r="S2">
        <v>531.9</v>
      </c>
      <c r="T2">
        <v>531.9</v>
      </c>
      <c r="U2">
        <v>531.9</v>
      </c>
      <c r="V2">
        <v>531.9</v>
      </c>
      <c r="W2">
        <v>531.9</v>
      </c>
      <c r="X2">
        <v>531.9</v>
      </c>
      <c r="Y2">
        <v>531.9</v>
      </c>
      <c r="Z2">
        <v>531.9</v>
      </c>
      <c r="AA2">
        <v>531.9</v>
      </c>
      <c r="AB2">
        <v>531.9</v>
      </c>
      <c r="AC2">
        <v>531.9</v>
      </c>
      <c r="AD2">
        <v>531.9</v>
      </c>
      <c r="AE2">
        <v>531.9</v>
      </c>
      <c r="AF2">
        <v>531.9</v>
      </c>
      <c r="AG2">
        <v>531.9</v>
      </c>
      <c r="AH2">
        <v>531.9</v>
      </c>
      <c r="AI2">
        <v>531.9</v>
      </c>
      <c r="AJ2">
        <v>531.9</v>
      </c>
      <c r="AK2">
        <v>531.9</v>
      </c>
      <c r="AL2">
        <v>531.9</v>
      </c>
      <c r="AM2">
        <v>531.9</v>
      </c>
      <c r="AN2">
        <v>531.9</v>
      </c>
      <c r="AO2">
        <v>531.9</v>
      </c>
      <c r="AP2">
        <v>531.9</v>
      </c>
      <c r="AQ2">
        <v>531.9</v>
      </c>
      <c r="AR2">
        <v>531.9</v>
      </c>
      <c r="AS2">
        <v>531.9</v>
      </c>
      <c r="AT2">
        <v>531.9</v>
      </c>
      <c r="AU2">
        <v>531.9</v>
      </c>
      <c r="AV2">
        <v>531.9</v>
      </c>
      <c r="AW2">
        <v>531.9</v>
      </c>
      <c r="AX2">
        <v>531.9</v>
      </c>
      <c r="AY2">
        <v>531.9</v>
      </c>
      <c r="AZ2">
        <v>531.9</v>
      </c>
      <c r="BA2">
        <v>531.9</v>
      </c>
      <c r="BB2">
        <v>531.9</v>
      </c>
      <c r="BC2">
        <v>531.9</v>
      </c>
      <c r="BD2">
        <v>531.9</v>
      </c>
      <c r="BE2">
        <v>531.9</v>
      </c>
      <c r="BF2">
        <v>531.9</v>
      </c>
      <c r="BG2">
        <v>531.9</v>
      </c>
      <c r="BH2">
        <v>531.9</v>
      </c>
      <c r="BI2">
        <v>531.9</v>
      </c>
      <c r="BJ2">
        <v>531.9</v>
      </c>
      <c r="BK2">
        <v>531.9</v>
      </c>
      <c r="BL2">
        <v>531.9</v>
      </c>
      <c r="BM2">
        <v>531.9</v>
      </c>
      <c r="BN2">
        <v>531.9</v>
      </c>
      <c r="BO2">
        <v>531.9</v>
      </c>
      <c r="BP2">
        <v>531.9</v>
      </c>
      <c r="BQ2">
        <v>531.9</v>
      </c>
      <c r="BR2">
        <v>531.9</v>
      </c>
      <c r="BS2">
        <v>531.9</v>
      </c>
      <c r="BT2">
        <v>531.9</v>
      </c>
      <c r="BU2">
        <v>531.9</v>
      </c>
      <c r="BV2">
        <v>531.9</v>
      </c>
      <c r="BW2">
        <v>531.9</v>
      </c>
      <c r="BX2">
        <v>531.9</v>
      </c>
      <c r="BY2">
        <v>531.9</v>
      </c>
      <c r="BZ2">
        <v>531.9</v>
      </c>
      <c r="CA2">
        <v>531.9</v>
      </c>
      <c r="CB2">
        <v>531.9</v>
      </c>
      <c r="CC2">
        <v>531.9</v>
      </c>
      <c r="CD2">
        <v>531.9</v>
      </c>
      <c r="CE2">
        <v>531.9</v>
      </c>
      <c r="CF2">
        <v>531.9</v>
      </c>
      <c r="CG2">
        <v>531.9</v>
      </c>
      <c r="CH2">
        <v>531.9</v>
      </c>
      <c r="CI2">
        <v>531.9</v>
      </c>
      <c r="CJ2">
        <v>531.9</v>
      </c>
      <c r="CK2">
        <v>531.9</v>
      </c>
      <c r="CL2">
        <v>531.9</v>
      </c>
      <c r="CM2">
        <v>531.9</v>
      </c>
      <c r="CN2">
        <v>531.9</v>
      </c>
      <c r="CO2">
        <v>531.9</v>
      </c>
      <c r="CP2">
        <v>531.9</v>
      </c>
      <c r="CQ2">
        <v>531.9</v>
      </c>
      <c r="CR2">
        <v>531.9</v>
      </c>
      <c r="CS2">
        <v>531.9</v>
      </c>
      <c r="CT2">
        <v>531.9</v>
      </c>
      <c r="CU2">
        <v>531.9</v>
      </c>
      <c r="CV2">
        <v>531.9</v>
      </c>
      <c r="CW2">
        <v>531.9</v>
      </c>
      <c r="CX2">
        <v>531.9</v>
      </c>
      <c r="CY2">
        <v>531.9</v>
      </c>
      <c r="CZ2">
        <v>531.9</v>
      </c>
      <c r="DA2">
        <v>531.9</v>
      </c>
      <c r="DB2">
        <v>531.9</v>
      </c>
      <c r="DC2">
        <v>531.9</v>
      </c>
      <c r="DD2">
        <v>531.9</v>
      </c>
      <c r="DE2">
        <v>531.9</v>
      </c>
      <c r="DF2">
        <v>531.9</v>
      </c>
      <c r="DG2">
        <v>531.9</v>
      </c>
      <c r="DH2">
        <v>531.9</v>
      </c>
      <c r="DI2">
        <v>531.9</v>
      </c>
      <c r="DJ2">
        <v>531.9</v>
      </c>
      <c r="DK2">
        <v>531.9</v>
      </c>
      <c r="DL2">
        <v>531.9</v>
      </c>
      <c r="DM2">
        <v>531.9</v>
      </c>
      <c r="DN2">
        <v>531.9</v>
      </c>
      <c r="DO2">
        <v>531.9</v>
      </c>
      <c r="DP2">
        <v>531.9</v>
      </c>
      <c r="DQ2">
        <v>531.9</v>
      </c>
      <c r="DR2">
        <v>531.9</v>
      </c>
      <c r="DS2">
        <v>531.9</v>
      </c>
      <c r="DT2">
        <v>531.9</v>
      </c>
      <c r="DU2">
        <v>531.9</v>
      </c>
      <c r="DV2">
        <v>531.9</v>
      </c>
      <c r="DW2">
        <v>531.9</v>
      </c>
      <c r="DX2">
        <v>531.9</v>
      </c>
      <c r="DY2">
        <v>531.9</v>
      </c>
      <c r="DZ2">
        <v>531.9</v>
      </c>
      <c r="EA2">
        <v>531.9</v>
      </c>
      <c r="EB2">
        <v>531.9</v>
      </c>
      <c r="EC2">
        <v>531.9</v>
      </c>
      <c r="ED2">
        <v>531.9</v>
      </c>
      <c r="EE2">
        <v>531.9</v>
      </c>
      <c r="EF2">
        <v>531.9</v>
      </c>
      <c r="EG2">
        <v>531.9</v>
      </c>
      <c r="EH2">
        <v>531.9</v>
      </c>
      <c r="EI2">
        <v>531.9</v>
      </c>
      <c r="EJ2">
        <v>531.9</v>
      </c>
      <c r="EK2">
        <v>531.9</v>
      </c>
      <c r="EL2">
        <v>531.9</v>
      </c>
      <c r="EM2">
        <v>531.9</v>
      </c>
      <c r="EN2">
        <v>531.9</v>
      </c>
      <c r="EO2">
        <v>531.9</v>
      </c>
      <c r="EP2">
        <v>531.9</v>
      </c>
      <c r="EQ2">
        <v>531.9</v>
      </c>
      <c r="ER2">
        <v>531.9</v>
      </c>
      <c r="ES2">
        <v>531.9</v>
      </c>
      <c r="ET2">
        <v>531.9</v>
      </c>
      <c r="EU2">
        <v>531.9</v>
      </c>
      <c r="EV2">
        <v>531.9</v>
      </c>
      <c r="EW2">
        <v>531.9</v>
      </c>
      <c r="EX2">
        <v>531.9</v>
      </c>
      <c r="EY2">
        <v>531.9</v>
      </c>
      <c r="EZ2">
        <v>531.9</v>
      </c>
      <c r="FA2">
        <v>531.9</v>
      </c>
      <c r="FB2">
        <v>531.9</v>
      </c>
      <c r="FC2">
        <v>531.9</v>
      </c>
      <c r="FD2">
        <v>531.9</v>
      </c>
      <c r="FE2">
        <v>531.9</v>
      </c>
      <c r="FF2">
        <v>531.9</v>
      </c>
      <c r="FG2">
        <v>531.9</v>
      </c>
      <c r="FH2">
        <v>531.9</v>
      </c>
      <c r="FI2">
        <v>531.9</v>
      </c>
      <c r="FJ2">
        <v>531.9</v>
      </c>
      <c r="FK2">
        <v>531.9</v>
      </c>
      <c r="FL2">
        <v>531.9</v>
      </c>
      <c r="FM2">
        <v>531.9</v>
      </c>
      <c r="FN2">
        <v>531.9</v>
      </c>
      <c r="FO2">
        <v>531.9</v>
      </c>
      <c r="FP2">
        <v>531.9</v>
      </c>
      <c r="FQ2">
        <v>531.9</v>
      </c>
      <c r="FR2">
        <v>531.9</v>
      </c>
      <c r="FS2">
        <v>531.9</v>
      </c>
      <c r="FT2">
        <v>531.9</v>
      </c>
      <c r="FU2">
        <v>531.9</v>
      </c>
      <c r="FV2">
        <v>531.9</v>
      </c>
      <c r="FW2">
        <v>531.9</v>
      </c>
      <c r="FX2">
        <v>531.9</v>
      </c>
      <c r="FY2">
        <v>531.9</v>
      </c>
      <c r="FZ2">
        <v>531.9</v>
      </c>
      <c r="GA2">
        <v>531.9</v>
      </c>
      <c r="GB2">
        <v>531.9</v>
      </c>
      <c r="GC2">
        <v>531.9</v>
      </c>
      <c r="GD2">
        <v>531.9</v>
      </c>
      <c r="GE2">
        <v>531.9</v>
      </c>
      <c r="GF2">
        <v>531.9</v>
      </c>
      <c r="GG2">
        <v>531.9</v>
      </c>
      <c r="GH2">
        <v>531.9</v>
      </c>
      <c r="GI2">
        <v>531.9</v>
      </c>
      <c r="GJ2">
        <v>531.9</v>
      </c>
      <c r="GK2">
        <v>531.9</v>
      </c>
      <c r="GL2">
        <v>531.9</v>
      </c>
      <c r="GM2">
        <v>531.9</v>
      </c>
      <c r="GN2">
        <v>531.9</v>
      </c>
      <c r="GO2">
        <v>531.9</v>
      </c>
      <c r="GP2">
        <v>531.9</v>
      </c>
      <c r="GQ2">
        <v>531.9</v>
      </c>
      <c r="GR2">
        <v>531.9</v>
      </c>
      <c r="GS2">
        <v>531.9</v>
      </c>
      <c r="GT2">
        <v>531.9</v>
      </c>
      <c r="GU2">
        <v>531.9</v>
      </c>
      <c r="GV2">
        <v>531.9</v>
      </c>
      <c r="GW2">
        <v>531.9</v>
      </c>
      <c r="GX2">
        <v>531.9</v>
      </c>
      <c r="GY2">
        <v>531.9</v>
      </c>
      <c r="GZ2">
        <v>531.9</v>
      </c>
      <c r="HA2">
        <v>531.9</v>
      </c>
      <c r="HB2">
        <v>531.9</v>
      </c>
      <c r="HC2">
        <v>531.9</v>
      </c>
      <c r="HD2">
        <v>531.9</v>
      </c>
      <c r="HE2">
        <v>531.9</v>
      </c>
      <c r="HF2">
        <v>531.9</v>
      </c>
      <c r="HG2">
        <v>531.9</v>
      </c>
      <c r="HH2">
        <v>531.9</v>
      </c>
      <c r="HI2">
        <v>531.9</v>
      </c>
      <c r="HJ2">
        <v>531.9</v>
      </c>
      <c r="HK2">
        <v>531.9</v>
      </c>
      <c r="HL2">
        <v>531.9</v>
      </c>
      <c r="HM2">
        <v>531.9</v>
      </c>
      <c r="HN2">
        <v>531.9</v>
      </c>
      <c r="HO2">
        <v>531.9</v>
      </c>
      <c r="HP2">
        <v>531.9</v>
      </c>
      <c r="HQ2">
        <v>531.9</v>
      </c>
      <c r="HR2">
        <v>531.9</v>
      </c>
      <c r="HS2">
        <v>531.9</v>
      </c>
      <c r="HT2">
        <v>531.9</v>
      </c>
      <c r="HU2">
        <v>531.9</v>
      </c>
      <c r="HV2">
        <v>531.9</v>
      </c>
      <c r="HW2">
        <v>531.9</v>
      </c>
      <c r="HX2">
        <v>531.9</v>
      </c>
      <c r="HY2">
        <v>531.9</v>
      </c>
      <c r="HZ2">
        <v>531.9</v>
      </c>
      <c r="IA2">
        <v>531.9</v>
      </c>
      <c r="IB2">
        <v>531.9</v>
      </c>
      <c r="IC2">
        <v>531.9</v>
      </c>
      <c r="ID2">
        <v>531.9</v>
      </c>
      <c r="IE2">
        <v>531.9</v>
      </c>
      <c r="IF2">
        <v>531.9</v>
      </c>
      <c r="IG2">
        <v>531.9</v>
      </c>
      <c r="IH2">
        <v>531.9</v>
      </c>
      <c r="II2">
        <v>531.9</v>
      </c>
      <c r="IJ2">
        <v>531.9</v>
      </c>
      <c r="IK2">
        <v>531.9</v>
      </c>
      <c r="IL2">
        <v>531.9</v>
      </c>
      <c r="IM2">
        <v>531.9</v>
      </c>
      <c r="IN2">
        <v>531.9</v>
      </c>
      <c r="IO2">
        <v>531.9</v>
      </c>
      <c r="IP2">
        <v>531.9</v>
      </c>
      <c r="IQ2">
        <v>531.9</v>
      </c>
      <c r="IR2">
        <v>531.9</v>
      </c>
      <c r="IS2">
        <v>531.9</v>
      </c>
      <c r="IT2">
        <v>531.9</v>
      </c>
      <c r="IU2">
        <v>531.9</v>
      </c>
    </row>
    <row r="3" spans="1:255">
      <c r="C3" t="s">
        <v>77</v>
      </c>
      <c r="D3" t="s">
        <v>795</v>
      </c>
      <c r="E3" t="s">
        <v>796</v>
      </c>
    </row>
    <row r="4" spans="1:255">
      <c r="C4" t="s">
        <v>77</v>
      </c>
      <c r="D4" t="s">
        <v>797</v>
      </c>
      <c r="E4" t="s">
        <v>798</v>
      </c>
    </row>
    <row r="7" spans="1:255">
      <c r="E7" t="s">
        <v>82</v>
      </c>
    </row>
    <row r="8" spans="1:255">
      <c r="C8" t="s">
        <v>77</v>
      </c>
      <c r="D8" t="s">
        <v>799</v>
      </c>
      <c r="E8" t="s">
        <v>83</v>
      </c>
      <c r="F8">
        <v>87.8</v>
      </c>
      <c r="G8">
        <v>85</v>
      </c>
      <c r="H8">
        <v>77.2</v>
      </c>
      <c r="I8">
        <v>60.2</v>
      </c>
      <c r="J8">
        <v>44.5</v>
      </c>
      <c r="K8">
        <v>35.1</v>
      </c>
      <c r="L8">
        <v>27.4</v>
      </c>
      <c r="M8">
        <v>25.9</v>
      </c>
      <c r="N8">
        <v>36.6</v>
      </c>
      <c r="O8">
        <v>50.1</v>
      </c>
      <c r="P8">
        <v>66.2</v>
      </c>
      <c r="Q8">
        <v>81.3</v>
      </c>
      <c r="R8">
        <v>88.2</v>
      </c>
      <c r="S8">
        <v>85.4</v>
      </c>
      <c r="T8">
        <v>77.5</v>
      </c>
      <c r="U8">
        <v>60.5</v>
      </c>
      <c r="V8">
        <v>44.7</v>
      </c>
      <c r="W8">
        <v>35.299999999999997</v>
      </c>
      <c r="X8">
        <v>27.5</v>
      </c>
      <c r="Y8">
        <v>26</v>
      </c>
      <c r="Z8">
        <v>36.799999999999997</v>
      </c>
      <c r="AA8">
        <v>50.3</v>
      </c>
      <c r="AB8">
        <v>66.5</v>
      </c>
      <c r="AC8">
        <v>81.7</v>
      </c>
      <c r="AD8">
        <v>83.4</v>
      </c>
      <c r="AE8">
        <v>80.8</v>
      </c>
      <c r="AF8">
        <v>73.400000000000006</v>
      </c>
      <c r="AG8">
        <v>57.2</v>
      </c>
      <c r="AH8">
        <v>42.3</v>
      </c>
      <c r="AI8">
        <v>33.4</v>
      </c>
      <c r="AJ8">
        <v>26.1</v>
      </c>
      <c r="AK8">
        <v>24.6</v>
      </c>
      <c r="AL8">
        <v>34.799999999999997</v>
      </c>
      <c r="AM8">
        <v>47.6</v>
      </c>
      <c r="AN8">
        <v>62.9</v>
      </c>
      <c r="AO8">
        <v>77.3</v>
      </c>
      <c r="AP8">
        <v>80.5</v>
      </c>
      <c r="AQ8">
        <v>77.900000000000006</v>
      </c>
      <c r="AR8">
        <v>70.7</v>
      </c>
      <c r="AS8">
        <v>55.2</v>
      </c>
      <c r="AT8">
        <v>40.799999999999997</v>
      </c>
      <c r="AU8">
        <v>32.200000000000003</v>
      </c>
      <c r="AV8">
        <v>25.1</v>
      </c>
      <c r="AW8">
        <v>23.8</v>
      </c>
      <c r="AX8">
        <v>33.6</v>
      </c>
      <c r="AY8">
        <v>45.9</v>
      </c>
      <c r="AZ8">
        <v>60.7</v>
      </c>
      <c r="BA8">
        <v>74.5</v>
      </c>
      <c r="BB8">
        <v>80.8</v>
      </c>
      <c r="BC8">
        <v>78.2</v>
      </c>
      <c r="BD8">
        <v>71</v>
      </c>
      <c r="BE8">
        <v>55.4</v>
      </c>
      <c r="BF8">
        <v>41</v>
      </c>
      <c r="BG8">
        <v>32.299999999999997</v>
      </c>
      <c r="BH8">
        <v>25.2</v>
      </c>
      <c r="BI8">
        <v>23.8</v>
      </c>
      <c r="BJ8">
        <v>33.700000000000003</v>
      </c>
      <c r="BK8">
        <v>46.1</v>
      </c>
      <c r="BL8">
        <v>60.9</v>
      </c>
      <c r="BM8">
        <v>74.8</v>
      </c>
      <c r="BN8">
        <v>81</v>
      </c>
      <c r="BO8">
        <v>78.5</v>
      </c>
      <c r="BP8">
        <v>71.2</v>
      </c>
      <c r="BQ8">
        <v>55.6</v>
      </c>
      <c r="BR8">
        <v>41.1</v>
      </c>
      <c r="BS8">
        <v>32.4</v>
      </c>
      <c r="BT8">
        <v>25.3</v>
      </c>
      <c r="BU8">
        <v>23.9</v>
      </c>
      <c r="BV8">
        <v>33.799999999999997</v>
      </c>
      <c r="BW8">
        <v>46.2</v>
      </c>
      <c r="BX8">
        <v>61.1</v>
      </c>
      <c r="BY8">
        <v>75</v>
      </c>
      <c r="BZ8">
        <v>81.900000000000006</v>
      </c>
      <c r="CA8">
        <v>79.3</v>
      </c>
      <c r="CB8">
        <v>72</v>
      </c>
      <c r="CC8">
        <v>56.1</v>
      </c>
      <c r="CD8">
        <v>41.5</v>
      </c>
      <c r="CE8">
        <v>32.799999999999997</v>
      </c>
      <c r="CF8">
        <v>25.6</v>
      </c>
      <c r="CG8">
        <v>24.2</v>
      </c>
      <c r="CH8">
        <v>34.1</v>
      </c>
      <c r="CI8">
        <v>46.7</v>
      </c>
      <c r="CJ8">
        <v>61.7</v>
      </c>
      <c r="CK8">
        <v>75.8</v>
      </c>
      <c r="CL8">
        <v>82.4</v>
      </c>
      <c r="CM8">
        <v>79.8</v>
      </c>
      <c r="CN8">
        <v>72.400000000000006</v>
      </c>
      <c r="CO8">
        <v>56.5</v>
      </c>
      <c r="CP8">
        <v>41.8</v>
      </c>
      <c r="CQ8">
        <v>33</v>
      </c>
      <c r="CR8">
        <v>25.7</v>
      </c>
      <c r="CS8">
        <v>24.3</v>
      </c>
      <c r="CT8">
        <v>34.4</v>
      </c>
      <c r="CU8">
        <v>47</v>
      </c>
      <c r="CV8">
        <v>62.1</v>
      </c>
      <c r="CW8">
        <v>76.3</v>
      </c>
      <c r="CX8">
        <v>82.9</v>
      </c>
      <c r="CY8">
        <v>80.3</v>
      </c>
      <c r="CZ8">
        <v>72.900000000000006</v>
      </c>
      <c r="DA8">
        <v>56.8</v>
      </c>
      <c r="DB8">
        <v>42</v>
      </c>
      <c r="DC8">
        <v>33.200000000000003</v>
      </c>
      <c r="DD8">
        <v>25.9</v>
      </c>
      <c r="DE8">
        <v>24.5</v>
      </c>
      <c r="DF8">
        <v>34.6</v>
      </c>
      <c r="DG8">
        <v>47.3</v>
      </c>
      <c r="DH8">
        <v>62.5</v>
      </c>
      <c r="DI8">
        <v>76.8</v>
      </c>
      <c r="DJ8">
        <v>83.4</v>
      </c>
      <c r="DK8">
        <v>80.8</v>
      </c>
      <c r="DL8">
        <v>73.3</v>
      </c>
      <c r="DM8">
        <v>57.2</v>
      </c>
      <c r="DN8">
        <v>42.3</v>
      </c>
      <c r="DO8">
        <v>33.4</v>
      </c>
      <c r="DP8">
        <v>26.1</v>
      </c>
      <c r="DQ8">
        <v>24.6</v>
      </c>
      <c r="DR8">
        <v>34.799999999999997</v>
      </c>
      <c r="DS8">
        <v>47.6</v>
      </c>
      <c r="DT8">
        <v>62.9</v>
      </c>
      <c r="DU8">
        <v>77.2</v>
      </c>
      <c r="DV8">
        <v>83.9</v>
      </c>
      <c r="DW8">
        <v>81.3</v>
      </c>
      <c r="DX8">
        <v>73.8</v>
      </c>
      <c r="DY8">
        <v>57.6</v>
      </c>
      <c r="DZ8">
        <v>42.6</v>
      </c>
      <c r="EA8">
        <v>33.6</v>
      </c>
      <c r="EB8">
        <v>26.2</v>
      </c>
      <c r="EC8">
        <v>24.8</v>
      </c>
      <c r="ED8">
        <v>35</v>
      </c>
      <c r="EE8">
        <v>47.9</v>
      </c>
      <c r="EF8">
        <v>63.3</v>
      </c>
      <c r="EG8">
        <v>77.7</v>
      </c>
      <c r="EH8">
        <v>84.4</v>
      </c>
      <c r="EI8">
        <v>81.8</v>
      </c>
      <c r="EJ8">
        <v>74.2</v>
      </c>
      <c r="EK8">
        <v>57.9</v>
      </c>
      <c r="EL8">
        <v>42.8</v>
      </c>
      <c r="EM8">
        <v>33.799999999999997</v>
      </c>
      <c r="EN8">
        <v>26.4</v>
      </c>
      <c r="EO8">
        <v>24.9</v>
      </c>
      <c r="EP8">
        <v>35.200000000000003</v>
      </c>
      <c r="EQ8">
        <v>48.1</v>
      </c>
      <c r="ER8">
        <v>63.7</v>
      </c>
      <c r="ES8">
        <v>78.2</v>
      </c>
      <c r="ET8">
        <v>84.9</v>
      </c>
      <c r="EU8">
        <v>82.2</v>
      </c>
      <c r="EV8">
        <v>74.7</v>
      </c>
      <c r="EW8">
        <v>58.2</v>
      </c>
      <c r="EX8">
        <v>43.1</v>
      </c>
      <c r="EY8">
        <v>34</v>
      </c>
      <c r="EZ8">
        <v>26.5</v>
      </c>
      <c r="FA8">
        <v>25.1</v>
      </c>
      <c r="FB8">
        <v>35.4</v>
      </c>
      <c r="FC8">
        <v>48.4</v>
      </c>
      <c r="FD8">
        <v>64.099999999999994</v>
      </c>
      <c r="FE8">
        <v>78.599999999999994</v>
      </c>
      <c r="FF8">
        <v>85.4</v>
      </c>
      <c r="FG8">
        <v>82.7</v>
      </c>
      <c r="FH8">
        <v>75.099999999999994</v>
      </c>
      <c r="FI8">
        <v>58.6</v>
      </c>
      <c r="FJ8">
        <v>43.3</v>
      </c>
      <c r="FK8">
        <v>34.200000000000003</v>
      </c>
      <c r="FL8">
        <v>26.7</v>
      </c>
      <c r="FM8">
        <v>25.2</v>
      </c>
      <c r="FN8">
        <v>35.6</v>
      </c>
      <c r="FO8">
        <v>48.7</v>
      </c>
      <c r="FP8">
        <v>64.400000000000006</v>
      </c>
      <c r="FQ8">
        <v>79.099999999999994</v>
      </c>
      <c r="FR8">
        <v>85.9</v>
      </c>
      <c r="FS8">
        <v>83.2</v>
      </c>
      <c r="FT8">
        <v>75.5</v>
      </c>
      <c r="FU8">
        <v>58.9</v>
      </c>
      <c r="FV8">
        <v>43.6</v>
      </c>
      <c r="FW8">
        <v>34.4</v>
      </c>
      <c r="FX8">
        <v>26.8</v>
      </c>
      <c r="FY8">
        <v>25.4</v>
      </c>
      <c r="FZ8">
        <v>35.799999999999997</v>
      </c>
      <c r="GA8">
        <v>49</v>
      </c>
      <c r="GB8">
        <v>64.8</v>
      </c>
      <c r="GC8">
        <v>79.5</v>
      </c>
      <c r="GD8">
        <v>86.4</v>
      </c>
      <c r="GE8">
        <v>83.6</v>
      </c>
      <c r="GF8">
        <v>75.900000000000006</v>
      </c>
      <c r="GG8">
        <v>59.2</v>
      </c>
      <c r="GH8">
        <v>43.8</v>
      </c>
      <c r="GI8">
        <v>34.6</v>
      </c>
      <c r="GJ8">
        <v>27</v>
      </c>
      <c r="GK8">
        <v>25.5</v>
      </c>
      <c r="GL8">
        <v>36</v>
      </c>
      <c r="GM8">
        <v>49.2</v>
      </c>
      <c r="GN8">
        <v>65.099999999999994</v>
      </c>
      <c r="GO8">
        <v>80</v>
      </c>
      <c r="GP8">
        <v>86.8</v>
      </c>
      <c r="GQ8">
        <v>84.1</v>
      </c>
      <c r="GR8">
        <v>76.3</v>
      </c>
      <c r="GS8">
        <v>59.5</v>
      </c>
      <c r="GT8">
        <v>44</v>
      </c>
      <c r="GU8">
        <v>34.799999999999997</v>
      </c>
      <c r="GV8">
        <v>27.1</v>
      </c>
      <c r="GW8">
        <v>25.6</v>
      </c>
      <c r="GX8">
        <v>36.200000000000003</v>
      </c>
      <c r="GY8">
        <v>49.5</v>
      </c>
      <c r="GZ8">
        <v>65.5</v>
      </c>
      <c r="HA8">
        <v>80.400000000000006</v>
      </c>
      <c r="HB8">
        <v>87.3</v>
      </c>
      <c r="HC8">
        <v>84.5</v>
      </c>
      <c r="HD8">
        <v>76.7</v>
      </c>
      <c r="HE8">
        <v>59.8</v>
      </c>
      <c r="HF8">
        <v>44.3</v>
      </c>
      <c r="HG8">
        <v>34.9</v>
      </c>
      <c r="HH8">
        <v>27.3</v>
      </c>
      <c r="HI8">
        <v>25.8</v>
      </c>
      <c r="HJ8">
        <v>36.4</v>
      </c>
      <c r="HK8">
        <v>49.8</v>
      </c>
      <c r="HL8">
        <v>65.8</v>
      </c>
      <c r="HM8">
        <v>80.8</v>
      </c>
      <c r="HN8">
        <v>87.7</v>
      </c>
      <c r="HO8">
        <v>84.9</v>
      </c>
      <c r="HP8">
        <v>77.099999999999994</v>
      </c>
      <c r="HQ8">
        <v>60.1</v>
      </c>
      <c r="HR8">
        <v>44.5</v>
      </c>
      <c r="HS8">
        <v>35.1</v>
      </c>
      <c r="HT8">
        <v>27.4</v>
      </c>
      <c r="HU8">
        <v>25.9</v>
      </c>
      <c r="HV8">
        <v>36.6</v>
      </c>
      <c r="HW8">
        <v>50</v>
      </c>
      <c r="HX8">
        <v>66.2</v>
      </c>
      <c r="HY8">
        <v>81.2</v>
      </c>
      <c r="HZ8">
        <v>88.2</v>
      </c>
      <c r="IA8">
        <v>85.4</v>
      </c>
      <c r="IB8">
        <v>77.5</v>
      </c>
      <c r="IC8">
        <v>60.4</v>
      </c>
      <c r="ID8">
        <v>44.7</v>
      </c>
      <c r="IE8">
        <v>35.299999999999997</v>
      </c>
      <c r="IF8">
        <v>27.5</v>
      </c>
      <c r="IG8">
        <v>26</v>
      </c>
      <c r="IH8">
        <v>36.799999999999997</v>
      </c>
      <c r="II8">
        <v>50.3</v>
      </c>
      <c r="IJ8">
        <v>66.5</v>
      </c>
      <c r="IK8">
        <v>81.599999999999994</v>
      </c>
      <c r="IL8">
        <v>88.6</v>
      </c>
      <c r="IM8">
        <v>85.8</v>
      </c>
      <c r="IN8">
        <v>77.900000000000006</v>
      </c>
      <c r="IO8">
        <v>60.8</v>
      </c>
      <c r="IP8">
        <v>44.9</v>
      </c>
      <c r="IQ8">
        <v>35.5</v>
      </c>
      <c r="IR8">
        <v>27.7</v>
      </c>
      <c r="IS8">
        <v>26.2</v>
      </c>
      <c r="IT8">
        <v>36.9</v>
      </c>
      <c r="IU8">
        <v>50.5</v>
      </c>
    </row>
    <row r="9" spans="1:255">
      <c r="C9" t="s">
        <v>77</v>
      </c>
      <c r="D9" t="s">
        <v>800</v>
      </c>
      <c r="E9" t="s">
        <v>84</v>
      </c>
      <c r="F9">
        <v>0.3</v>
      </c>
      <c r="G9">
        <v>0.3</v>
      </c>
      <c r="H9">
        <v>0.2</v>
      </c>
      <c r="I9">
        <v>0.2</v>
      </c>
      <c r="J9">
        <v>0.2</v>
      </c>
      <c r="K9">
        <v>0.2</v>
      </c>
      <c r="L9">
        <v>0.2</v>
      </c>
      <c r="M9">
        <v>0.2</v>
      </c>
      <c r="N9">
        <v>0.2</v>
      </c>
      <c r="O9">
        <v>0.2</v>
      </c>
      <c r="P9">
        <v>0.2</v>
      </c>
      <c r="Q9">
        <v>0.3</v>
      </c>
      <c r="R9">
        <v>0.3</v>
      </c>
      <c r="S9">
        <v>0.3</v>
      </c>
      <c r="T9">
        <v>0.2</v>
      </c>
      <c r="U9">
        <v>0.2</v>
      </c>
      <c r="V9">
        <v>0.2</v>
      </c>
      <c r="W9">
        <v>0.2</v>
      </c>
      <c r="X9">
        <v>0.2</v>
      </c>
      <c r="Y9">
        <v>0.2</v>
      </c>
      <c r="Z9">
        <v>0.2</v>
      </c>
      <c r="AA9">
        <v>0.2</v>
      </c>
      <c r="AB9">
        <v>0.2</v>
      </c>
      <c r="AC9">
        <v>0.3</v>
      </c>
      <c r="AD9">
        <v>0.3</v>
      </c>
      <c r="AE9">
        <v>0.3</v>
      </c>
      <c r="AF9">
        <v>0.2</v>
      </c>
      <c r="AG9">
        <v>0.2</v>
      </c>
      <c r="AH9">
        <v>0.2</v>
      </c>
      <c r="AI9">
        <v>0.2</v>
      </c>
      <c r="AJ9">
        <v>0.2</v>
      </c>
      <c r="AK9">
        <v>0.2</v>
      </c>
      <c r="AL9">
        <v>0.2</v>
      </c>
      <c r="AM9">
        <v>0.2</v>
      </c>
      <c r="AN9">
        <v>0.2</v>
      </c>
      <c r="AO9">
        <v>0.3</v>
      </c>
      <c r="AP9">
        <v>0.3</v>
      </c>
      <c r="AQ9">
        <v>0.3</v>
      </c>
      <c r="AR9">
        <v>0.2</v>
      </c>
      <c r="AS9">
        <v>0.2</v>
      </c>
      <c r="AT9">
        <v>0.2</v>
      </c>
      <c r="AU9">
        <v>0.2</v>
      </c>
      <c r="AV9">
        <v>0.2</v>
      </c>
      <c r="AW9">
        <v>0.2</v>
      </c>
      <c r="AX9">
        <v>0.2</v>
      </c>
      <c r="AY9">
        <v>0.2</v>
      </c>
      <c r="AZ9">
        <v>0.2</v>
      </c>
      <c r="BA9">
        <v>0.3</v>
      </c>
      <c r="BB9">
        <v>0.3</v>
      </c>
      <c r="BC9">
        <v>0.3</v>
      </c>
      <c r="BD9">
        <v>0.2</v>
      </c>
      <c r="BE9">
        <v>0.2</v>
      </c>
      <c r="BF9">
        <v>0.2</v>
      </c>
      <c r="BG9">
        <v>0.2</v>
      </c>
      <c r="BH9">
        <v>0.2</v>
      </c>
      <c r="BI9">
        <v>0.2</v>
      </c>
      <c r="BJ9">
        <v>0.2</v>
      </c>
      <c r="BK9">
        <v>0.2</v>
      </c>
      <c r="BL9">
        <v>0.2</v>
      </c>
      <c r="BM9">
        <v>0.3</v>
      </c>
      <c r="BN9">
        <v>0.3</v>
      </c>
      <c r="BO9">
        <v>0.3</v>
      </c>
      <c r="BP9">
        <v>0.2</v>
      </c>
      <c r="BQ9">
        <v>0.2</v>
      </c>
      <c r="BR9">
        <v>0.2</v>
      </c>
      <c r="BS9">
        <v>0.2</v>
      </c>
      <c r="BT9">
        <v>0.2</v>
      </c>
      <c r="BU9">
        <v>0.2</v>
      </c>
      <c r="BV9">
        <v>0.2</v>
      </c>
      <c r="BW9">
        <v>0.2</v>
      </c>
      <c r="BX9">
        <v>0.2</v>
      </c>
      <c r="BY9">
        <v>0.3</v>
      </c>
      <c r="BZ9">
        <v>0.3</v>
      </c>
      <c r="CA9">
        <v>0.3</v>
      </c>
      <c r="CB9">
        <v>0.2</v>
      </c>
      <c r="CC9">
        <v>0.2</v>
      </c>
      <c r="CD9">
        <v>0.2</v>
      </c>
      <c r="CE9">
        <v>0.2</v>
      </c>
      <c r="CF9">
        <v>0.2</v>
      </c>
      <c r="CG9">
        <v>0.2</v>
      </c>
      <c r="CH9">
        <v>0.2</v>
      </c>
      <c r="CI9">
        <v>0.2</v>
      </c>
      <c r="CJ9">
        <v>0.2</v>
      </c>
      <c r="CK9">
        <v>0.3</v>
      </c>
      <c r="CL9">
        <v>0.3</v>
      </c>
      <c r="CM9">
        <v>0.3</v>
      </c>
      <c r="CN9">
        <v>0.2</v>
      </c>
      <c r="CO9">
        <v>0.2</v>
      </c>
      <c r="CP9">
        <v>0.2</v>
      </c>
      <c r="CQ9">
        <v>0.2</v>
      </c>
      <c r="CR9">
        <v>0.2</v>
      </c>
      <c r="CS9">
        <v>0.2</v>
      </c>
      <c r="CT9">
        <v>0.2</v>
      </c>
      <c r="CU9">
        <v>0.2</v>
      </c>
      <c r="CV9">
        <v>0.2</v>
      </c>
      <c r="CW9">
        <v>0.3</v>
      </c>
      <c r="CX9">
        <v>0.3</v>
      </c>
      <c r="CY9">
        <v>0.3</v>
      </c>
      <c r="CZ9">
        <v>0.2</v>
      </c>
      <c r="DA9">
        <v>0.2</v>
      </c>
      <c r="DB9">
        <v>0.2</v>
      </c>
      <c r="DC9">
        <v>0.2</v>
      </c>
      <c r="DD9">
        <v>0.2</v>
      </c>
      <c r="DE9">
        <v>0.2</v>
      </c>
      <c r="DF9">
        <v>0.2</v>
      </c>
      <c r="DG9">
        <v>0.2</v>
      </c>
      <c r="DH9">
        <v>0.2</v>
      </c>
      <c r="DI9">
        <v>0.3</v>
      </c>
      <c r="DJ9">
        <v>0.3</v>
      </c>
      <c r="DK9">
        <v>0.3</v>
      </c>
      <c r="DL9">
        <v>0.2</v>
      </c>
      <c r="DM9">
        <v>0.2</v>
      </c>
      <c r="DN9">
        <v>0.2</v>
      </c>
      <c r="DO9">
        <v>0.2</v>
      </c>
      <c r="DP9">
        <v>0.2</v>
      </c>
      <c r="DQ9">
        <v>0.2</v>
      </c>
      <c r="DR9">
        <v>0.2</v>
      </c>
      <c r="DS9">
        <v>0.2</v>
      </c>
      <c r="DT9">
        <v>0.2</v>
      </c>
      <c r="DU9">
        <v>0.3</v>
      </c>
      <c r="DV9">
        <v>0.3</v>
      </c>
      <c r="DW9">
        <v>0.3</v>
      </c>
      <c r="DX9">
        <v>0.2</v>
      </c>
      <c r="DY9">
        <v>0.2</v>
      </c>
      <c r="DZ9">
        <v>0.2</v>
      </c>
      <c r="EA9">
        <v>0.2</v>
      </c>
      <c r="EB9">
        <v>0.2</v>
      </c>
      <c r="EC9">
        <v>0.2</v>
      </c>
      <c r="ED9">
        <v>0.2</v>
      </c>
      <c r="EE9">
        <v>0.2</v>
      </c>
      <c r="EF9">
        <v>0.2</v>
      </c>
      <c r="EG9">
        <v>0.3</v>
      </c>
      <c r="EH9">
        <v>0.3</v>
      </c>
      <c r="EI9">
        <v>0.3</v>
      </c>
      <c r="EJ9">
        <v>0.2</v>
      </c>
      <c r="EK9">
        <v>0.2</v>
      </c>
      <c r="EL9">
        <v>0.2</v>
      </c>
      <c r="EM9">
        <v>0.2</v>
      </c>
      <c r="EN9">
        <v>0.2</v>
      </c>
      <c r="EO9">
        <v>0.2</v>
      </c>
      <c r="EP9">
        <v>0.2</v>
      </c>
      <c r="EQ9">
        <v>0.2</v>
      </c>
      <c r="ER9">
        <v>0.2</v>
      </c>
      <c r="ES9">
        <v>0.3</v>
      </c>
      <c r="ET9">
        <v>0.3</v>
      </c>
      <c r="EU9">
        <v>0.3</v>
      </c>
      <c r="EV9">
        <v>0.2</v>
      </c>
      <c r="EW9">
        <v>0.2</v>
      </c>
      <c r="EX9">
        <v>0.2</v>
      </c>
      <c r="EY9">
        <v>0.2</v>
      </c>
      <c r="EZ9">
        <v>0.2</v>
      </c>
      <c r="FA9">
        <v>0.2</v>
      </c>
      <c r="FB9">
        <v>0.2</v>
      </c>
      <c r="FC9">
        <v>0.2</v>
      </c>
      <c r="FD9">
        <v>0.2</v>
      </c>
      <c r="FE9">
        <v>0.3</v>
      </c>
      <c r="FF9">
        <v>0.3</v>
      </c>
      <c r="FG9">
        <v>0.3</v>
      </c>
      <c r="FH9">
        <v>0.2</v>
      </c>
      <c r="FI9">
        <v>0.2</v>
      </c>
      <c r="FJ9">
        <v>0.2</v>
      </c>
      <c r="FK9">
        <v>0.2</v>
      </c>
      <c r="FL9">
        <v>0.2</v>
      </c>
      <c r="FM9">
        <v>0.2</v>
      </c>
      <c r="FN9">
        <v>0.2</v>
      </c>
      <c r="FO9">
        <v>0.2</v>
      </c>
      <c r="FP9">
        <v>0.2</v>
      </c>
      <c r="FQ9">
        <v>0.3</v>
      </c>
      <c r="FR9">
        <v>0.3</v>
      </c>
      <c r="FS9">
        <v>0.3</v>
      </c>
      <c r="FT9">
        <v>0.2</v>
      </c>
      <c r="FU9">
        <v>0.2</v>
      </c>
      <c r="FV9">
        <v>0.2</v>
      </c>
      <c r="FW9">
        <v>0.2</v>
      </c>
      <c r="FX9">
        <v>0.2</v>
      </c>
      <c r="FY9">
        <v>0.2</v>
      </c>
      <c r="FZ9">
        <v>0.2</v>
      </c>
      <c r="GA9">
        <v>0.2</v>
      </c>
      <c r="GB9">
        <v>0.2</v>
      </c>
      <c r="GC9">
        <v>0.3</v>
      </c>
      <c r="GD9">
        <v>0.3</v>
      </c>
      <c r="GE9">
        <v>0.3</v>
      </c>
      <c r="GF9">
        <v>0.2</v>
      </c>
      <c r="GG9">
        <v>0.2</v>
      </c>
      <c r="GH9">
        <v>0.2</v>
      </c>
      <c r="GI9">
        <v>0.2</v>
      </c>
      <c r="GJ9">
        <v>0.2</v>
      </c>
      <c r="GK9">
        <v>0.2</v>
      </c>
      <c r="GL9">
        <v>0.2</v>
      </c>
      <c r="GM9">
        <v>0.2</v>
      </c>
      <c r="GN9">
        <v>0.2</v>
      </c>
      <c r="GO9">
        <v>0.3</v>
      </c>
      <c r="GP9">
        <v>0.3</v>
      </c>
      <c r="GQ9">
        <v>0.3</v>
      </c>
      <c r="GR9">
        <v>0.2</v>
      </c>
      <c r="GS9">
        <v>0.2</v>
      </c>
      <c r="GT9">
        <v>0.2</v>
      </c>
      <c r="GU9">
        <v>0.2</v>
      </c>
      <c r="GV9">
        <v>0.2</v>
      </c>
      <c r="GW9">
        <v>0.2</v>
      </c>
      <c r="GX9">
        <v>0.2</v>
      </c>
      <c r="GY9">
        <v>0.2</v>
      </c>
      <c r="GZ9">
        <v>0.2</v>
      </c>
      <c r="HA9">
        <v>0.3</v>
      </c>
      <c r="HB9">
        <v>0.3</v>
      </c>
      <c r="HC9">
        <v>0.3</v>
      </c>
      <c r="HD9">
        <v>0.2</v>
      </c>
      <c r="HE9">
        <v>0.2</v>
      </c>
      <c r="HF9">
        <v>0.2</v>
      </c>
      <c r="HG9">
        <v>0.2</v>
      </c>
      <c r="HH9">
        <v>0.2</v>
      </c>
      <c r="HI9">
        <v>0.2</v>
      </c>
      <c r="HJ9">
        <v>0.2</v>
      </c>
      <c r="HK9">
        <v>0.2</v>
      </c>
      <c r="HL9">
        <v>0.2</v>
      </c>
      <c r="HM9">
        <v>0.3</v>
      </c>
      <c r="HN9">
        <v>0.3</v>
      </c>
      <c r="HO9">
        <v>0.3</v>
      </c>
      <c r="HP9">
        <v>0.2</v>
      </c>
      <c r="HQ9">
        <v>0.2</v>
      </c>
      <c r="HR9">
        <v>0.2</v>
      </c>
      <c r="HS9">
        <v>0.2</v>
      </c>
      <c r="HT9">
        <v>0.2</v>
      </c>
      <c r="HU9">
        <v>0.2</v>
      </c>
      <c r="HV9">
        <v>0.2</v>
      </c>
      <c r="HW9">
        <v>0.2</v>
      </c>
      <c r="HX9">
        <v>0.2</v>
      </c>
      <c r="HY9">
        <v>0.3</v>
      </c>
      <c r="HZ9">
        <v>0.3</v>
      </c>
      <c r="IA9">
        <v>0.3</v>
      </c>
      <c r="IB9">
        <v>0.2</v>
      </c>
      <c r="IC9">
        <v>0.2</v>
      </c>
      <c r="ID9">
        <v>0.2</v>
      </c>
      <c r="IE9">
        <v>0.2</v>
      </c>
      <c r="IF9">
        <v>0.2</v>
      </c>
      <c r="IG9">
        <v>0.2</v>
      </c>
      <c r="IH9">
        <v>0.2</v>
      </c>
      <c r="II9">
        <v>0.2</v>
      </c>
      <c r="IJ9">
        <v>0.2</v>
      </c>
      <c r="IK9">
        <v>0.3</v>
      </c>
      <c r="IL9">
        <v>0.3</v>
      </c>
      <c r="IM9">
        <v>0.3</v>
      </c>
      <c r="IN9">
        <v>0.2</v>
      </c>
      <c r="IO9">
        <v>0.2</v>
      </c>
      <c r="IP9">
        <v>0.2</v>
      </c>
      <c r="IQ9">
        <v>0.2</v>
      </c>
      <c r="IR9">
        <v>0.2</v>
      </c>
      <c r="IS9">
        <v>0.2</v>
      </c>
      <c r="IT9">
        <v>0.2</v>
      </c>
      <c r="IU9">
        <v>0.2</v>
      </c>
    </row>
    <row r="10" spans="1:255">
      <c r="C10" t="s">
        <v>77</v>
      </c>
      <c r="D10" t="s">
        <v>801</v>
      </c>
      <c r="E10" t="s">
        <v>85</v>
      </c>
      <c r="F10">
        <v>22</v>
      </c>
      <c r="G10">
        <v>22</v>
      </c>
      <c r="H10">
        <v>19.8</v>
      </c>
      <c r="I10">
        <v>15</v>
      </c>
      <c r="J10">
        <v>11.7</v>
      </c>
      <c r="K10">
        <v>8.8000000000000007</v>
      </c>
      <c r="L10">
        <v>5.5</v>
      </c>
      <c r="M10">
        <v>5.5</v>
      </c>
      <c r="N10">
        <v>9.1999999999999993</v>
      </c>
      <c r="O10">
        <v>13</v>
      </c>
      <c r="P10">
        <v>17.600000000000001</v>
      </c>
      <c r="Q10">
        <v>20.5</v>
      </c>
      <c r="R10">
        <v>22.1</v>
      </c>
      <c r="S10">
        <v>22.1</v>
      </c>
      <c r="T10">
        <v>19.899999999999999</v>
      </c>
      <c r="U10">
        <v>15</v>
      </c>
      <c r="V10">
        <v>11.7</v>
      </c>
      <c r="W10">
        <v>8.8000000000000007</v>
      </c>
      <c r="X10">
        <v>5.5</v>
      </c>
      <c r="Y10">
        <v>5.5</v>
      </c>
      <c r="Z10">
        <v>9.3000000000000007</v>
      </c>
      <c r="AA10">
        <v>13</v>
      </c>
      <c r="AB10">
        <v>17.7</v>
      </c>
      <c r="AC10">
        <v>20.5</v>
      </c>
      <c r="AD10">
        <v>22.1</v>
      </c>
      <c r="AE10">
        <v>22.1</v>
      </c>
      <c r="AF10">
        <v>19.899999999999999</v>
      </c>
      <c r="AG10">
        <v>15</v>
      </c>
      <c r="AH10">
        <v>11.7</v>
      </c>
      <c r="AI10">
        <v>8.8000000000000007</v>
      </c>
      <c r="AJ10">
        <v>5.5</v>
      </c>
      <c r="AK10">
        <v>5.5</v>
      </c>
      <c r="AL10">
        <v>9.3000000000000007</v>
      </c>
      <c r="AM10">
        <v>13</v>
      </c>
      <c r="AN10">
        <v>17.7</v>
      </c>
      <c r="AO10">
        <v>20.5</v>
      </c>
      <c r="AP10">
        <v>22.1</v>
      </c>
      <c r="AQ10">
        <v>22.1</v>
      </c>
      <c r="AR10">
        <v>19.899999999999999</v>
      </c>
      <c r="AS10">
        <v>15.1</v>
      </c>
      <c r="AT10">
        <v>11.7</v>
      </c>
      <c r="AU10">
        <v>8.9</v>
      </c>
      <c r="AV10">
        <v>5.5</v>
      </c>
      <c r="AW10">
        <v>5.5</v>
      </c>
      <c r="AX10">
        <v>9.3000000000000007</v>
      </c>
      <c r="AY10">
        <v>13.1</v>
      </c>
      <c r="AZ10">
        <v>17.7</v>
      </c>
      <c r="BA10">
        <v>20.6</v>
      </c>
      <c r="BB10">
        <v>22.3</v>
      </c>
      <c r="BC10">
        <v>22.3</v>
      </c>
      <c r="BD10">
        <v>20</v>
      </c>
      <c r="BE10">
        <v>15.1</v>
      </c>
      <c r="BF10">
        <v>11.8</v>
      </c>
      <c r="BG10">
        <v>8.9</v>
      </c>
      <c r="BH10">
        <v>5.6</v>
      </c>
      <c r="BI10">
        <v>5.6</v>
      </c>
      <c r="BJ10">
        <v>9.4</v>
      </c>
      <c r="BK10">
        <v>13.1</v>
      </c>
      <c r="BL10">
        <v>17.8</v>
      </c>
      <c r="BM10">
        <v>20.7</v>
      </c>
      <c r="BN10">
        <v>22.4</v>
      </c>
      <c r="BO10">
        <v>22.4</v>
      </c>
      <c r="BP10">
        <v>20.100000000000001</v>
      </c>
      <c r="BQ10">
        <v>15.2</v>
      </c>
      <c r="BR10">
        <v>11.9</v>
      </c>
      <c r="BS10">
        <v>9</v>
      </c>
      <c r="BT10">
        <v>5.6</v>
      </c>
      <c r="BU10">
        <v>5.6</v>
      </c>
      <c r="BV10">
        <v>9.4</v>
      </c>
      <c r="BW10">
        <v>13.2</v>
      </c>
      <c r="BX10">
        <v>17.899999999999999</v>
      </c>
      <c r="BY10">
        <v>20.8</v>
      </c>
      <c r="BZ10">
        <v>22.6</v>
      </c>
      <c r="CA10">
        <v>22.6</v>
      </c>
      <c r="CB10">
        <v>20.3</v>
      </c>
      <c r="CC10">
        <v>15.4</v>
      </c>
      <c r="CD10">
        <v>12</v>
      </c>
      <c r="CE10">
        <v>9</v>
      </c>
      <c r="CF10">
        <v>5.6</v>
      </c>
      <c r="CG10">
        <v>5.6</v>
      </c>
      <c r="CH10">
        <v>9.5</v>
      </c>
      <c r="CI10">
        <v>13.3</v>
      </c>
      <c r="CJ10">
        <v>18.100000000000001</v>
      </c>
      <c r="CK10">
        <v>21</v>
      </c>
      <c r="CL10">
        <v>22.7</v>
      </c>
      <c r="CM10">
        <v>22.7</v>
      </c>
      <c r="CN10">
        <v>20.399999999999999</v>
      </c>
      <c r="CO10">
        <v>15.4</v>
      </c>
      <c r="CP10">
        <v>12</v>
      </c>
      <c r="CQ10">
        <v>9.1</v>
      </c>
      <c r="CR10">
        <v>5.7</v>
      </c>
      <c r="CS10">
        <v>5.7</v>
      </c>
      <c r="CT10">
        <v>9.5</v>
      </c>
      <c r="CU10">
        <v>13.4</v>
      </c>
      <c r="CV10">
        <v>18.100000000000001</v>
      </c>
      <c r="CW10">
        <v>21.1</v>
      </c>
      <c r="CX10">
        <v>22.8</v>
      </c>
      <c r="CY10">
        <v>22.8</v>
      </c>
      <c r="CZ10">
        <v>20.5</v>
      </c>
      <c r="DA10">
        <v>15.5</v>
      </c>
      <c r="DB10">
        <v>12.1</v>
      </c>
      <c r="DC10">
        <v>9.1</v>
      </c>
      <c r="DD10">
        <v>5.7</v>
      </c>
      <c r="DE10">
        <v>5.7</v>
      </c>
      <c r="DF10">
        <v>9.6</v>
      </c>
      <c r="DG10">
        <v>13.4</v>
      </c>
      <c r="DH10">
        <v>18.2</v>
      </c>
      <c r="DI10">
        <v>21.2</v>
      </c>
      <c r="DJ10">
        <v>22.9</v>
      </c>
      <c r="DK10">
        <v>22.9</v>
      </c>
      <c r="DL10">
        <v>20.6</v>
      </c>
      <c r="DM10">
        <v>15.5</v>
      </c>
      <c r="DN10">
        <v>12.1</v>
      </c>
      <c r="DO10">
        <v>9.1</v>
      </c>
      <c r="DP10">
        <v>5.7</v>
      </c>
      <c r="DQ10">
        <v>5.7</v>
      </c>
      <c r="DR10">
        <v>9.6</v>
      </c>
      <c r="DS10">
        <v>13.5</v>
      </c>
      <c r="DT10">
        <v>18.3</v>
      </c>
      <c r="DU10">
        <v>21.3</v>
      </c>
      <c r="DV10">
        <v>22.9</v>
      </c>
      <c r="DW10">
        <v>22.9</v>
      </c>
      <c r="DX10">
        <v>20.6</v>
      </c>
      <c r="DY10">
        <v>15.6</v>
      </c>
      <c r="DZ10">
        <v>12.2</v>
      </c>
      <c r="EA10">
        <v>9.1999999999999993</v>
      </c>
      <c r="EB10">
        <v>5.7</v>
      </c>
      <c r="EC10">
        <v>5.7</v>
      </c>
      <c r="ED10">
        <v>9.6</v>
      </c>
      <c r="EE10">
        <v>13.5</v>
      </c>
      <c r="EF10">
        <v>18.3</v>
      </c>
      <c r="EG10">
        <v>21.3</v>
      </c>
      <c r="EH10">
        <v>23</v>
      </c>
      <c r="EI10">
        <v>23</v>
      </c>
      <c r="EJ10">
        <v>20.7</v>
      </c>
      <c r="EK10">
        <v>15.7</v>
      </c>
      <c r="EL10">
        <v>12.2</v>
      </c>
      <c r="EM10">
        <v>9.1999999999999993</v>
      </c>
      <c r="EN10">
        <v>5.8</v>
      </c>
      <c r="EO10">
        <v>5.8</v>
      </c>
      <c r="EP10">
        <v>9.6999999999999993</v>
      </c>
      <c r="EQ10">
        <v>13.6</v>
      </c>
      <c r="ER10">
        <v>18.399999999999999</v>
      </c>
      <c r="ES10">
        <v>21.4</v>
      </c>
      <c r="ET10">
        <v>23.1</v>
      </c>
      <c r="EU10">
        <v>23.1</v>
      </c>
      <c r="EV10">
        <v>20.8</v>
      </c>
      <c r="EW10">
        <v>15.7</v>
      </c>
      <c r="EX10">
        <v>12.2</v>
      </c>
      <c r="EY10">
        <v>9.1999999999999993</v>
      </c>
      <c r="EZ10">
        <v>5.8</v>
      </c>
      <c r="FA10">
        <v>5.8</v>
      </c>
      <c r="FB10">
        <v>9.6999999999999993</v>
      </c>
      <c r="FC10">
        <v>13.6</v>
      </c>
      <c r="FD10">
        <v>18.5</v>
      </c>
      <c r="FE10">
        <v>21.5</v>
      </c>
      <c r="FF10">
        <v>23.2</v>
      </c>
      <c r="FG10">
        <v>23.2</v>
      </c>
      <c r="FH10">
        <v>20.9</v>
      </c>
      <c r="FI10">
        <v>15.8</v>
      </c>
      <c r="FJ10">
        <v>12.3</v>
      </c>
      <c r="FK10">
        <v>9.3000000000000007</v>
      </c>
      <c r="FL10">
        <v>5.8</v>
      </c>
      <c r="FM10">
        <v>5.8</v>
      </c>
      <c r="FN10">
        <v>9.6999999999999993</v>
      </c>
      <c r="FO10">
        <v>13.7</v>
      </c>
      <c r="FP10">
        <v>18.5</v>
      </c>
      <c r="FQ10">
        <v>21.6</v>
      </c>
      <c r="FR10">
        <v>23.3</v>
      </c>
      <c r="FS10">
        <v>23.3</v>
      </c>
      <c r="FT10">
        <v>20.9</v>
      </c>
      <c r="FU10">
        <v>15.8</v>
      </c>
      <c r="FV10">
        <v>12.3</v>
      </c>
      <c r="FW10">
        <v>9.3000000000000007</v>
      </c>
      <c r="FX10">
        <v>5.8</v>
      </c>
      <c r="FY10">
        <v>5.8</v>
      </c>
      <c r="FZ10">
        <v>9.8000000000000007</v>
      </c>
      <c r="GA10">
        <v>13.7</v>
      </c>
      <c r="GB10">
        <v>18.600000000000001</v>
      </c>
      <c r="GC10">
        <v>21.6</v>
      </c>
      <c r="GD10">
        <v>23.3</v>
      </c>
      <c r="GE10">
        <v>23.3</v>
      </c>
      <c r="GF10">
        <v>21</v>
      </c>
      <c r="GG10">
        <v>15.9</v>
      </c>
      <c r="GH10">
        <v>12.4</v>
      </c>
      <c r="GI10">
        <v>9.3000000000000007</v>
      </c>
      <c r="GJ10">
        <v>5.8</v>
      </c>
      <c r="GK10">
        <v>5.8</v>
      </c>
      <c r="GL10">
        <v>9.8000000000000007</v>
      </c>
      <c r="GM10">
        <v>13.8</v>
      </c>
      <c r="GN10">
        <v>18.7</v>
      </c>
      <c r="GO10">
        <v>21.7</v>
      </c>
      <c r="GP10">
        <v>23.4</v>
      </c>
      <c r="GQ10">
        <v>23.4</v>
      </c>
      <c r="GR10">
        <v>21.1</v>
      </c>
      <c r="GS10">
        <v>15.9</v>
      </c>
      <c r="GT10">
        <v>12.4</v>
      </c>
      <c r="GU10">
        <v>9.4</v>
      </c>
      <c r="GV10">
        <v>5.9</v>
      </c>
      <c r="GW10">
        <v>5.9</v>
      </c>
      <c r="GX10">
        <v>9.8000000000000007</v>
      </c>
      <c r="GY10">
        <v>13.8</v>
      </c>
      <c r="GZ10">
        <v>18.7</v>
      </c>
      <c r="HA10">
        <v>21.8</v>
      </c>
      <c r="HB10">
        <v>23.5</v>
      </c>
      <c r="HC10">
        <v>23.5</v>
      </c>
      <c r="HD10">
        <v>21.2</v>
      </c>
      <c r="HE10">
        <v>16</v>
      </c>
      <c r="HF10">
        <v>12.5</v>
      </c>
      <c r="HG10">
        <v>9.4</v>
      </c>
      <c r="HH10">
        <v>5.9</v>
      </c>
      <c r="HI10">
        <v>5.9</v>
      </c>
      <c r="HJ10">
        <v>9.9</v>
      </c>
      <c r="HK10">
        <v>13.9</v>
      </c>
      <c r="HL10">
        <v>18.8</v>
      </c>
      <c r="HM10">
        <v>21.9</v>
      </c>
      <c r="HN10">
        <v>23.6</v>
      </c>
      <c r="HO10">
        <v>23.6</v>
      </c>
      <c r="HP10">
        <v>21.2</v>
      </c>
      <c r="HQ10">
        <v>16</v>
      </c>
      <c r="HR10">
        <v>12.5</v>
      </c>
      <c r="HS10">
        <v>9.4</v>
      </c>
      <c r="HT10">
        <v>5.9</v>
      </c>
      <c r="HU10">
        <v>5.9</v>
      </c>
      <c r="HV10">
        <v>9.9</v>
      </c>
      <c r="HW10">
        <v>13.9</v>
      </c>
      <c r="HX10">
        <v>18.899999999999999</v>
      </c>
      <c r="HY10">
        <v>21.9</v>
      </c>
      <c r="HZ10">
        <v>23.7</v>
      </c>
      <c r="IA10">
        <v>23.7</v>
      </c>
      <c r="IB10">
        <v>21.3</v>
      </c>
      <c r="IC10">
        <v>16.100000000000001</v>
      </c>
      <c r="ID10">
        <v>12.5</v>
      </c>
      <c r="IE10">
        <v>9.5</v>
      </c>
      <c r="IF10">
        <v>5.9</v>
      </c>
      <c r="IG10">
        <v>5.9</v>
      </c>
      <c r="IH10">
        <v>9.9</v>
      </c>
      <c r="II10">
        <v>14</v>
      </c>
      <c r="IJ10">
        <v>18.899999999999999</v>
      </c>
      <c r="IK10">
        <v>22</v>
      </c>
      <c r="IL10">
        <v>23.8</v>
      </c>
      <c r="IM10">
        <v>23.8</v>
      </c>
      <c r="IN10">
        <v>21.4</v>
      </c>
      <c r="IO10">
        <v>16.2</v>
      </c>
      <c r="IP10">
        <v>12.6</v>
      </c>
      <c r="IQ10">
        <v>9.5</v>
      </c>
      <c r="IR10">
        <v>5.9</v>
      </c>
      <c r="IS10">
        <v>5.9</v>
      </c>
      <c r="IT10">
        <v>10</v>
      </c>
      <c r="IU10">
        <v>14</v>
      </c>
    </row>
    <row r="11" spans="1:255">
      <c r="C11" t="s">
        <v>77</v>
      </c>
      <c r="D11" t="s">
        <v>802</v>
      </c>
      <c r="E11" t="s">
        <v>86</v>
      </c>
      <c r="F11">
        <v>60.2</v>
      </c>
      <c r="G11">
        <v>60.2</v>
      </c>
      <c r="H11">
        <v>54.8</v>
      </c>
      <c r="I11">
        <v>42.2</v>
      </c>
      <c r="J11">
        <v>33.1</v>
      </c>
      <c r="K11">
        <v>24.1</v>
      </c>
      <c r="L11">
        <v>16.899999999999999</v>
      </c>
      <c r="M11">
        <v>16.899999999999999</v>
      </c>
      <c r="N11">
        <v>24.7</v>
      </c>
      <c r="O11">
        <v>33.700000000000003</v>
      </c>
      <c r="P11">
        <v>47</v>
      </c>
      <c r="Q11">
        <v>56</v>
      </c>
      <c r="R11">
        <v>60.4</v>
      </c>
      <c r="S11">
        <v>60.4</v>
      </c>
      <c r="T11">
        <v>55</v>
      </c>
      <c r="U11">
        <v>42.3</v>
      </c>
      <c r="V11">
        <v>33.200000000000003</v>
      </c>
      <c r="W11">
        <v>24.2</v>
      </c>
      <c r="X11">
        <v>16.899999999999999</v>
      </c>
      <c r="Y11">
        <v>16.899999999999999</v>
      </c>
      <c r="Z11">
        <v>24.8</v>
      </c>
      <c r="AA11">
        <v>33.799999999999997</v>
      </c>
      <c r="AB11">
        <v>47.1</v>
      </c>
      <c r="AC11">
        <v>56.2</v>
      </c>
      <c r="AD11">
        <v>60.6</v>
      </c>
      <c r="AE11">
        <v>60.6</v>
      </c>
      <c r="AF11">
        <v>55.1</v>
      </c>
      <c r="AG11">
        <v>42.4</v>
      </c>
      <c r="AH11">
        <v>33.299999999999997</v>
      </c>
      <c r="AI11">
        <v>24.2</v>
      </c>
      <c r="AJ11">
        <v>17</v>
      </c>
      <c r="AK11">
        <v>17</v>
      </c>
      <c r="AL11">
        <v>24.8</v>
      </c>
      <c r="AM11">
        <v>33.9</v>
      </c>
      <c r="AN11">
        <v>47.3</v>
      </c>
      <c r="AO11">
        <v>56.3</v>
      </c>
      <c r="AP11">
        <v>61.2</v>
      </c>
      <c r="AQ11">
        <v>61.2</v>
      </c>
      <c r="AR11">
        <v>55.7</v>
      </c>
      <c r="AS11">
        <v>42.8</v>
      </c>
      <c r="AT11">
        <v>33.700000000000003</v>
      </c>
      <c r="AU11">
        <v>24.5</v>
      </c>
      <c r="AV11">
        <v>17.100000000000001</v>
      </c>
      <c r="AW11">
        <v>17.100000000000001</v>
      </c>
      <c r="AX11">
        <v>25.1</v>
      </c>
      <c r="AY11">
        <v>34.299999999999997</v>
      </c>
      <c r="AZ11">
        <v>47.7</v>
      </c>
      <c r="BA11">
        <v>56.9</v>
      </c>
      <c r="BB11">
        <v>61.3</v>
      </c>
      <c r="BC11">
        <v>61.3</v>
      </c>
      <c r="BD11">
        <v>55.8</v>
      </c>
      <c r="BE11">
        <v>42.9</v>
      </c>
      <c r="BF11">
        <v>33.700000000000003</v>
      </c>
      <c r="BG11">
        <v>24.5</v>
      </c>
      <c r="BH11">
        <v>17.2</v>
      </c>
      <c r="BI11">
        <v>17.2</v>
      </c>
      <c r="BJ11">
        <v>25.2</v>
      </c>
      <c r="BK11">
        <v>34.4</v>
      </c>
      <c r="BL11">
        <v>47.8</v>
      </c>
      <c r="BM11">
        <v>57</v>
      </c>
      <c r="BN11">
        <v>61.5</v>
      </c>
      <c r="BO11">
        <v>61.5</v>
      </c>
      <c r="BP11">
        <v>55.9</v>
      </c>
      <c r="BQ11">
        <v>43</v>
      </c>
      <c r="BR11">
        <v>33.799999999999997</v>
      </c>
      <c r="BS11">
        <v>24.6</v>
      </c>
      <c r="BT11">
        <v>17.2</v>
      </c>
      <c r="BU11">
        <v>17.2</v>
      </c>
      <c r="BV11">
        <v>25.2</v>
      </c>
      <c r="BW11">
        <v>34.4</v>
      </c>
      <c r="BX11">
        <v>48</v>
      </c>
      <c r="BY11">
        <v>57.2</v>
      </c>
      <c r="BZ11">
        <v>61.9</v>
      </c>
      <c r="CA11">
        <v>61.9</v>
      </c>
      <c r="CB11">
        <v>56.3</v>
      </c>
      <c r="CC11">
        <v>43.3</v>
      </c>
      <c r="CD11">
        <v>34</v>
      </c>
      <c r="CE11">
        <v>24.7</v>
      </c>
      <c r="CF11">
        <v>17.3</v>
      </c>
      <c r="CG11">
        <v>17.3</v>
      </c>
      <c r="CH11">
        <v>25.4</v>
      </c>
      <c r="CI11">
        <v>34.6</v>
      </c>
      <c r="CJ11">
        <v>48.2</v>
      </c>
      <c r="CK11">
        <v>57.5</v>
      </c>
      <c r="CL11">
        <v>62.1</v>
      </c>
      <c r="CM11">
        <v>62.1</v>
      </c>
      <c r="CN11">
        <v>56.5</v>
      </c>
      <c r="CO11">
        <v>43.5</v>
      </c>
      <c r="CP11">
        <v>34.200000000000003</v>
      </c>
      <c r="CQ11">
        <v>24.8</v>
      </c>
      <c r="CR11">
        <v>17.399999999999999</v>
      </c>
      <c r="CS11">
        <v>17.399999999999999</v>
      </c>
      <c r="CT11">
        <v>25.5</v>
      </c>
      <c r="CU11">
        <v>34.799999999999997</v>
      </c>
      <c r="CV11">
        <v>48.4</v>
      </c>
      <c r="CW11">
        <v>57.8</v>
      </c>
      <c r="CX11">
        <v>62.3</v>
      </c>
      <c r="CY11">
        <v>62.3</v>
      </c>
      <c r="CZ11">
        <v>56.7</v>
      </c>
      <c r="DA11">
        <v>43.6</v>
      </c>
      <c r="DB11">
        <v>34.299999999999997</v>
      </c>
      <c r="DC11">
        <v>24.9</v>
      </c>
      <c r="DD11">
        <v>17.5</v>
      </c>
      <c r="DE11">
        <v>17.5</v>
      </c>
      <c r="DF11">
        <v>25.6</v>
      </c>
      <c r="DG11">
        <v>34.9</v>
      </c>
      <c r="DH11">
        <v>48.6</v>
      </c>
      <c r="DI11">
        <v>58</v>
      </c>
      <c r="DJ11">
        <v>62.6</v>
      </c>
      <c r="DK11">
        <v>62.6</v>
      </c>
      <c r="DL11">
        <v>57</v>
      </c>
      <c r="DM11">
        <v>43.8</v>
      </c>
      <c r="DN11">
        <v>34.4</v>
      </c>
      <c r="DO11">
        <v>25</v>
      </c>
      <c r="DP11">
        <v>17.5</v>
      </c>
      <c r="DQ11">
        <v>17.5</v>
      </c>
      <c r="DR11">
        <v>25.7</v>
      </c>
      <c r="DS11">
        <v>35.1</v>
      </c>
      <c r="DT11">
        <v>48.8</v>
      </c>
      <c r="DU11">
        <v>58.2</v>
      </c>
      <c r="DV11">
        <v>62.8</v>
      </c>
      <c r="DW11">
        <v>62.8</v>
      </c>
      <c r="DX11">
        <v>57.2</v>
      </c>
      <c r="DY11">
        <v>44</v>
      </c>
      <c r="DZ11">
        <v>34.6</v>
      </c>
      <c r="EA11">
        <v>25.1</v>
      </c>
      <c r="EB11">
        <v>17.600000000000001</v>
      </c>
      <c r="EC11">
        <v>17.600000000000001</v>
      </c>
      <c r="ED11">
        <v>25.8</v>
      </c>
      <c r="EE11">
        <v>35.200000000000003</v>
      </c>
      <c r="EF11">
        <v>49</v>
      </c>
      <c r="EG11">
        <v>58.4</v>
      </c>
      <c r="EH11">
        <v>63.1</v>
      </c>
      <c r="EI11">
        <v>63.1</v>
      </c>
      <c r="EJ11">
        <v>57.4</v>
      </c>
      <c r="EK11">
        <v>44.1</v>
      </c>
      <c r="EL11">
        <v>34.700000000000003</v>
      </c>
      <c r="EM11">
        <v>25.2</v>
      </c>
      <c r="EN11">
        <v>17.7</v>
      </c>
      <c r="EO11">
        <v>17.7</v>
      </c>
      <c r="EP11">
        <v>25.9</v>
      </c>
      <c r="EQ11">
        <v>35.299999999999997</v>
      </c>
      <c r="ER11">
        <v>49.2</v>
      </c>
      <c r="ES11">
        <v>58.6</v>
      </c>
      <c r="ET11">
        <v>63.3</v>
      </c>
      <c r="EU11">
        <v>63.3</v>
      </c>
      <c r="EV11">
        <v>57.6</v>
      </c>
      <c r="EW11">
        <v>44.3</v>
      </c>
      <c r="EX11">
        <v>34.799999999999997</v>
      </c>
      <c r="EY11">
        <v>25.3</v>
      </c>
      <c r="EZ11">
        <v>17.7</v>
      </c>
      <c r="FA11">
        <v>17.7</v>
      </c>
      <c r="FB11">
        <v>25.9</v>
      </c>
      <c r="FC11">
        <v>35.4</v>
      </c>
      <c r="FD11">
        <v>49.4</v>
      </c>
      <c r="FE11">
        <v>58.9</v>
      </c>
      <c r="FF11">
        <v>63.5</v>
      </c>
      <c r="FG11">
        <v>63.5</v>
      </c>
      <c r="FH11">
        <v>57.8</v>
      </c>
      <c r="FI11">
        <v>44.5</v>
      </c>
      <c r="FJ11">
        <v>34.9</v>
      </c>
      <c r="FK11">
        <v>25.4</v>
      </c>
      <c r="FL11">
        <v>17.8</v>
      </c>
      <c r="FM11">
        <v>17.8</v>
      </c>
      <c r="FN11">
        <v>26</v>
      </c>
      <c r="FO11">
        <v>35.6</v>
      </c>
      <c r="FP11">
        <v>49.5</v>
      </c>
      <c r="FQ11">
        <v>59.1</v>
      </c>
      <c r="FR11">
        <v>63.7</v>
      </c>
      <c r="FS11">
        <v>63.7</v>
      </c>
      <c r="FT11">
        <v>58</v>
      </c>
      <c r="FU11">
        <v>44.6</v>
      </c>
      <c r="FV11">
        <v>35</v>
      </c>
      <c r="FW11">
        <v>25.5</v>
      </c>
      <c r="FX11">
        <v>17.8</v>
      </c>
      <c r="FY11">
        <v>17.8</v>
      </c>
      <c r="FZ11">
        <v>26.1</v>
      </c>
      <c r="GA11">
        <v>35.700000000000003</v>
      </c>
      <c r="GB11">
        <v>49.7</v>
      </c>
      <c r="GC11">
        <v>59.3</v>
      </c>
      <c r="GD11">
        <v>64</v>
      </c>
      <c r="GE11">
        <v>64</v>
      </c>
      <c r="GF11">
        <v>58.2</v>
      </c>
      <c r="GG11">
        <v>44.8</v>
      </c>
      <c r="GH11">
        <v>35.200000000000003</v>
      </c>
      <c r="GI11">
        <v>25.6</v>
      </c>
      <c r="GJ11">
        <v>17.899999999999999</v>
      </c>
      <c r="GK11">
        <v>17.899999999999999</v>
      </c>
      <c r="GL11">
        <v>26.2</v>
      </c>
      <c r="GM11">
        <v>35.799999999999997</v>
      </c>
      <c r="GN11">
        <v>49.9</v>
      </c>
      <c r="GO11">
        <v>59.5</v>
      </c>
      <c r="GP11">
        <v>64.2</v>
      </c>
      <c r="GQ11">
        <v>64.2</v>
      </c>
      <c r="GR11">
        <v>58.4</v>
      </c>
      <c r="GS11">
        <v>44.9</v>
      </c>
      <c r="GT11">
        <v>35.299999999999997</v>
      </c>
      <c r="GU11">
        <v>25.7</v>
      </c>
      <c r="GV11">
        <v>18</v>
      </c>
      <c r="GW11">
        <v>18</v>
      </c>
      <c r="GX11">
        <v>26.3</v>
      </c>
      <c r="GY11">
        <v>35.9</v>
      </c>
      <c r="GZ11">
        <v>50.1</v>
      </c>
      <c r="HA11">
        <v>59.7</v>
      </c>
      <c r="HB11">
        <v>64.400000000000006</v>
      </c>
      <c r="HC11">
        <v>64.400000000000006</v>
      </c>
      <c r="HD11">
        <v>58.6</v>
      </c>
      <c r="HE11">
        <v>45.1</v>
      </c>
      <c r="HF11">
        <v>35.4</v>
      </c>
      <c r="HG11">
        <v>25.8</v>
      </c>
      <c r="HH11">
        <v>18</v>
      </c>
      <c r="HI11">
        <v>18</v>
      </c>
      <c r="HJ11">
        <v>26.4</v>
      </c>
      <c r="HK11">
        <v>36.1</v>
      </c>
      <c r="HL11">
        <v>50.2</v>
      </c>
      <c r="HM11">
        <v>59.9</v>
      </c>
      <c r="HN11">
        <v>64.599999999999994</v>
      </c>
      <c r="HO11">
        <v>64.599999999999994</v>
      </c>
      <c r="HP11">
        <v>58.8</v>
      </c>
      <c r="HQ11">
        <v>45.2</v>
      </c>
      <c r="HR11">
        <v>35.5</v>
      </c>
      <c r="HS11">
        <v>25.8</v>
      </c>
      <c r="HT11">
        <v>18.100000000000001</v>
      </c>
      <c r="HU11">
        <v>18.100000000000001</v>
      </c>
      <c r="HV11">
        <v>26.5</v>
      </c>
      <c r="HW11">
        <v>36.200000000000003</v>
      </c>
      <c r="HX11">
        <v>50.4</v>
      </c>
      <c r="HY11">
        <v>60.1</v>
      </c>
      <c r="HZ11">
        <v>64.8</v>
      </c>
      <c r="IA11">
        <v>64.8</v>
      </c>
      <c r="IB11">
        <v>59</v>
      </c>
      <c r="IC11">
        <v>45.4</v>
      </c>
      <c r="ID11">
        <v>35.700000000000003</v>
      </c>
      <c r="IE11">
        <v>25.9</v>
      </c>
      <c r="IF11">
        <v>18.2</v>
      </c>
      <c r="IG11">
        <v>18.2</v>
      </c>
      <c r="IH11">
        <v>26.6</v>
      </c>
      <c r="II11">
        <v>36.299999999999997</v>
      </c>
      <c r="IJ11">
        <v>50.6</v>
      </c>
      <c r="IK11">
        <v>60.3</v>
      </c>
      <c r="IL11">
        <v>65.099999999999994</v>
      </c>
      <c r="IM11">
        <v>65.099999999999994</v>
      </c>
      <c r="IN11">
        <v>59.2</v>
      </c>
      <c r="IO11">
        <v>45.6</v>
      </c>
      <c r="IP11">
        <v>35.799999999999997</v>
      </c>
      <c r="IQ11">
        <v>26</v>
      </c>
      <c r="IR11">
        <v>18.2</v>
      </c>
      <c r="IS11">
        <v>18.2</v>
      </c>
      <c r="IT11">
        <v>26.7</v>
      </c>
      <c r="IU11">
        <v>36.4</v>
      </c>
    </row>
    <row r="12" spans="1:255">
      <c r="C12" t="s">
        <v>77</v>
      </c>
      <c r="D12" t="s">
        <v>803</v>
      </c>
      <c r="E12" t="s">
        <v>87</v>
      </c>
      <c r="F12">
        <v>170.3</v>
      </c>
      <c r="G12">
        <v>167.5</v>
      </c>
      <c r="H12">
        <v>152</v>
      </c>
      <c r="I12">
        <v>117.60000000000001</v>
      </c>
      <c r="J12">
        <v>89.5</v>
      </c>
      <c r="K12">
        <v>68.200000000000017</v>
      </c>
      <c r="L12">
        <v>49.999999999999993</v>
      </c>
      <c r="M12">
        <v>48.5</v>
      </c>
      <c r="N12">
        <v>70.7</v>
      </c>
      <c r="O12">
        <v>97</v>
      </c>
      <c r="P12">
        <v>131</v>
      </c>
      <c r="Q12">
        <v>158.1</v>
      </c>
      <c r="R12">
        <v>171</v>
      </c>
      <c r="S12">
        <v>168.20000000000002</v>
      </c>
      <c r="T12">
        <v>152.6</v>
      </c>
      <c r="U12">
        <v>118</v>
      </c>
      <c r="V12">
        <v>89.800000000000011</v>
      </c>
      <c r="W12">
        <v>68.5</v>
      </c>
      <c r="X12">
        <v>50.1</v>
      </c>
      <c r="Y12">
        <v>48.599999999999994</v>
      </c>
      <c r="Z12">
        <v>71.099999999999994</v>
      </c>
      <c r="AA12">
        <v>97.3</v>
      </c>
      <c r="AB12">
        <v>131.5</v>
      </c>
      <c r="AC12">
        <v>158.69999999999999</v>
      </c>
      <c r="AD12">
        <v>166.4</v>
      </c>
      <c r="AE12">
        <v>163.79999999999998</v>
      </c>
      <c r="AF12">
        <v>148.6</v>
      </c>
      <c r="AG12">
        <v>114.80000000000001</v>
      </c>
      <c r="AH12">
        <v>87.5</v>
      </c>
      <c r="AI12">
        <v>66.600000000000009</v>
      </c>
      <c r="AJ12">
        <v>48.8</v>
      </c>
      <c r="AK12">
        <v>47.3</v>
      </c>
      <c r="AL12">
        <v>69.099999999999994</v>
      </c>
      <c r="AM12">
        <v>94.7</v>
      </c>
      <c r="AN12">
        <v>128.1</v>
      </c>
      <c r="AO12">
        <v>154.39999999999998</v>
      </c>
      <c r="AP12">
        <v>164.10000000000002</v>
      </c>
      <c r="AQ12">
        <v>161.5</v>
      </c>
      <c r="AR12">
        <v>146.5</v>
      </c>
      <c r="AS12">
        <v>113.3</v>
      </c>
      <c r="AT12">
        <v>86.4</v>
      </c>
      <c r="AU12">
        <v>65.800000000000011</v>
      </c>
      <c r="AV12">
        <v>47.900000000000006</v>
      </c>
      <c r="AW12">
        <v>46.6</v>
      </c>
      <c r="AX12">
        <v>68.200000000000017</v>
      </c>
      <c r="AY12">
        <v>93.5</v>
      </c>
      <c r="AZ12">
        <v>126.30000000000001</v>
      </c>
      <c r="BA12">
        <v>152.30000000000001</v>
      </c>
      <c r="BB12">
        <v>164.7</v>
      </c>
      <c r="BC12">
        <v>162.1</v>
      </c>
      <c r="BD12">
        <v>147</v>
      </c>
      <c r="BE12">
        <v>113.6</v>
      </c>
      <c r="BF12">
        <v>86.7</v>
      </c>
      <c r="BG12">
        <v>65.900000000000006</v>
      </c>
      <c r="BH12">
        <v>48.2</v>
      </c>
      <c r="BI12">
        <v>46.8</v>
      </c>
      <c r="BJ12">
        <v>68.5</v>
      </c>
      <c r="BK12">
        <v>93.800000000000011</v>
      </c>
      <c r="BL12">
        <v>126.7</v>
      </c>
      <c r="BM12">
        <v>152.80000000000001</v>
      </c>
      <c r="BN12">
        <v>165.2</v>
      </c>
      <c r="BO12">
        <v>162.69999999999999</v>
      </c>
      <c r="BP12">
        <v>147.4</v>
      </c>
      <c r="BQ12">
        <v>114</v>
      </c>
      <c r="BR12">
        <v>87</v>
      </c>
      <c r="BS12">
        <v>66.2</v>
      </c>
      <c r="BT12">
        <v>48.3</v>
      </c>
      <c r="BU12">
        <v>46.899999999999991</v>
      </c>
      <c r="BV12">
        <v>68.599999999999994</v>
      </c>
      <c r="BW12">
        <v>94</v>
      </c>
      <c r="BX12">
        <v>127.2</v>
      </c>
      <c r="BY12">
        <v>153.30000000000001</v>
      </c>
      <c r="BZ12">
        <v>166.70000000000002</v>
      </c>
      <c r="CA12">
        <v>164.1</v>
      </c>
      <c r="CB12">
        <v>148.80000000000001</v>
      </c>
      <c r="CC12">
        <v>115</v>
      </c>
      <c r="CD12">
        <v>87.7</v>
      </c>
      <c r="CE12">
        <v>66.7</v>
      </c>
      <c r="CF12">
        <v>48.7</v>
      </c>
      <c r="CG12">
        <v>47.3</v>
      </c>
      <c r="CH12">
        <v>69.2</v>
      </c>
      <c r="CI12">
        <v>94.800000000000011</v>
      </c>
      <c r="CJ12">
        <v>128.19999999999999</v>
      </c>
      <c r="CK12">
        <v>154.6</v>
      </c>
      <c r="CL12">
        <v>167.5</v>
      </c>
      <c r="CM12">
        <v>164.9</v>
      </c>
      <c r="CN12">
        <v>149.5</v>
      </c>
      <c r="CO12">
        <v>115.60000000000001</v>
      </c>
      <c r="CP12">
        <v>88.2</v>
      </c>
      <c r="CQ12">
        <v>67.100000000000009</v>
      </c>
      <c r="CR12">
        <v>49</v>
      </c>
      <c r="CS12">
        <v>47.599999999999994</v>
      </c>
      <c r="CT12">
        <v>69.599999999999994</v>
      </c>
      <c r="CU12">
        <v>95.4</v>
      </c>
      <c r="CV12">
        <v>128.80000000000001</v>
      </c>
      <c r="CW12">
        <v>155.5</v>
      </c>
      <c r="CX12">
        <v>168.3</v>
      </c>
      <c r="CY12">
        <v>165.7</v>
      </c>
      <c r="CZ12">
        <v>150.30000000000001</v>
      </c>
      <c r="DA12">
        <v>116.1</v>
      </c>
      <c r="DB12">
        <v>88.6</v>
      </c>
      <c r="DC12">
        <v>67.400000000000006</v>
      </c>
      <c r="DD12">
        <v>49.3</v>
      </c>
      <c r="DE12">
        <v>47.9</v>
      </c>
      <c r="DF12">
        <v>70</v>
      </c>
      <c r="DG12">
        <v>95.8</v>
      </c>
      <c r="DH12">
        <v>129.5</v>
      </c>
      <c r="DI12">
        <v>156.30000000000001</v>
      </c>
      <c r="DJ12">
        <v>169.2</v>
      </c>
      <c r="DK12">
        <v>166.6</v>
      </c>
      <c r="DL12">
        <v>151.1</v>
      </c>
      <c r="DM12">
        <v>116.7</v>
      </c>
      <c r="DN12">
        <v>89</v>
      </c>
      <c r="DO12">
        <v>67.7</v>
      </c>
      <c r="DP12">
        <v>49.5</v>
      </c>
      <c r="DQ12">
        <v>48</v>
      </c>
      <c r="DR12">
        <v>70.3</v>
      </c>
      <c r="DS12">
        <v>96.4</v>
      </c>
      <c r="DT12">
        <v>130.19999999999999</v>
      </c>
      <c r="DU12">
        <v>157</v>
      </c>
      <c r="DV12">
        <v>169.89999999999998</v>
      </c>
      <c r="DW12">
        <v>167.3</v>
      </c>
      <c r="DX12">
        <v>151.80000000000001</v>
      </c>
      <c r="DY12">
        <v>117.4</v>
      </c>
      <c r="DZ12">
        <v>89.6</v>
      </c>
      <c r="EA12">
        <v>68.099999999999994</v>
      </c>
      <c r="EB12">
        <v>49.7</v>
      </c>
      <c r="EC12">
        <v>48.3</v>
      </c>
      <c r="ED12">
        <v>70.600000000000009</v>
      </c>
      <c r="EE12">
        <v>96.800000000000011</v>
      </c>
      <c r="EF12">
        <v>130.80000000000001</v>
      </c>
      <c r="EG12">
        <v>157.69999999999999</v>
      </c>
      <c r="EH12">
        <v>170.8</v>
      </c>
      <c r="EI12">
        <v>168.2</v>
      </c>
      <c r="EJ12">
        <v>152.5</v>
      </c>
      <c r="EK12">
        <v>117.9</v>
      </c>
      <c r="EL12">
        <v>89.9</v>
      </c>
      <c r="EM12">
        <v>68.400000000000006</v>
      </c>
      <c r="EN12">
        <v>50.099999999999994</v>
      </c>
      <c r="EO12">
        <v>48.599999999999994</v>
      </c>
      <c r="EP12">
        <v>71</v>
      </c>
      <c r="EQ12">
        <v>97.2</v>
      </c>
      <c r="ER12">
        <v>131.5</v>
      </c>
      <c r="ES12">
        <v>158.5</v>
      </c>
      <c r="ET12">
        <v>171.60000000000002</v>
      </c>
      <c r="EU12">
        <v>168.89999999999998</v>
      </c>
      <c r="EV12">
        <v>153.30000000000001</v>
      </c>
      <c r="EW12">
        <v>118.4</v>
      </c>
      <c r="EX12">
        <v>90.3</v>
      </c>
      <c r="EY12">
        <v>68.7</v>
      </c>
      <c r="EZ12">
        <v>50.2</v>
      </c>
      <c r="FA12">
        <v>48.8</v>
      </c>
      <c r="FB12">
        <v>71.199999999999989</v>
      </c>
      <c r="FC12">
        <v>97.6</v>
      </c>
      <c r="FD12">
        <v>132.19999999999999</v>
      </c>
      <c r="FE12">
        <v>159.29999999999998</v>
      </c>
      <c r="FF12">
        <v>172.4</v>
      </c>
      <c r="FG12">
        <v>169.7</v>
      </c>
      <c r="FH12">
        <v>154</v>
      </c>
      <c r="FI12">
        <v>119.10000000000001</v>
      </c>
      <c r="FJ12">
        <v>90.699999999999989</v>
      </c>
      <c r="FK12">
        <v>69.099999999999994</v>
      </c>
      <c r="FL12">
        <v>50.5</v>
      </c>
      <c r="FM12">
        <v>49</v>
      </c>
      <c r="FN12">
        <v>71.5</v>
      </c>
      <c r="FO12">
        <v>98.200000000000017</v>
      </c>
      <c r="FP12">
        <v>132.60000000000002</v>
      </c>
      <c r="FQ12">
        <v>160.1</v>
      </c>
      <c r="FR12">
        <v>173.2</v>
      </c>
      <c r="FS12">
        <v>170.5</v>
      </c>
      <c r="FT12">
        <v>154.6</v>
      </c>
      <c r="FU12">
        <v>119.5</v>
      </c>
      <c r="FV12">
        <v>91.100000000000009</v>
      </c>
      <c r="FW12">
        <v>69.400000000000006</v>
      </c>
      <c r="FX12">
        <v>50.599999999999994</v>
      </c>
      <c r="FY12">
        <v>49.2</v>
      </c>
      <c r="FZ12">
        <v>71.900000000000006</v>
      </c>
      <c r="GA12">
        <v>98.600000000000009</v>
      </c>
      <c r="GB12">
        <v>133.30000000000001</v>
      </c>
      <c r="GC12">
        <v>160.69999999999999</v>
      </c>
      <c r="GD12">
        <v>174</v>
      </c>
      <c r="GE12">
        <v>171.2</v>
      </c>
      <c r="GF12">
        <v>155.30000000000001</v>
      </c>
      <c r="GG12">
        <v>120.10000000000001</v>
      </c>
      <c r="GH12">
        <v>91.6</v>
      </c>
      <c r="GI12">
        <v>69.700000000000017</v>
      </c>
      <c r="GJ12">
        <v>50.9</v>
      </c>
      <c r="GK12">
        <v>49.4</v>
      </c>
      <c r="GL12">
        <v>72.2</v>
      </c>
      <c r="GM12">
        <v>99</v>
      </c>
      <c r="GN12">
        <v>133.9</v>
      </c>
      <c r="GO12">
        <v>161.5</v>
      </c>
      <c r="GP12">
        <v>174.7</v>
      </c>
      <c r="GQ12">
        <v>172</v>
      </c>
      <c r="GR12">
        <v>156</v>
      </c>
      <c r="GS12">
        <v>120.5</v>
      </c>
      <c r="GT12">
        <v>91.9</v>
      </c>
      <c r="GU12">
        <v>70.099999999999994</v>
      </c>
      <c r="GV12">
        <v>51.2</v>
      </c>
      <c r="GW12">
        <v>49.7</v>
      </c>
      <c r="GX12">
        <v>72.5</v>
      </c>
      <c r="GY12">
        <v>99.4</v>
      </c>
      <c r="GZ12">
        <v>134.5</v>
      </c>
      <c r="HA12">
        <v>162.19999999999999</v>
      </c>
      <c r="HB12">
        <v>175.5</v>
      </c>
      <c r="HC12">
        <v>172.7</v>
      </c>
      <c r="HD12">
        <v>156.70000000000002</v>
      </c>
      <c r="HE12">
        <v>121.1</v>
      </c>
      <c r="HF12">
        <v>92.4</v>
      </c>
      <c r="HG12">
        <v>70.3</v>
      </c>
      <c r="HH12">
        <v>51.4</v>
      </c>
      <c r="HI12">
        <v>49.9</v>
      </c>
      <c r="HJ12">
        <v>72.900000000000006</v>
      </c>
      <c r="HK12">
        <v>100</v>
      </c>
      <c r="HL12">
        <v>135</v>
      </c>
      <c r="HM12">
        <v>162.9</v>
      </c>
      <c r="HN12">
        <v>176.2</v>
      </c>
      <c r="HO12">
        <v>173.4</v>
      </c>
      <c r="HP12">
        <v>157.30000000000001</v>
      </c>
      <c r="HQ12">
        <v>121.50000000000001</v>
      </c>
      <c r="HR12">
        <v>92.7</v>
      </c>
      <c r="HS12">
        <v>70.5</v>
      </c>
      <c r="HT12">
        <v>51.6</v>
      </c>
      <c r="HU12">
        <v>50.1</v>
      </c>
      <c r="HV12">
        <v>73.2</v>
      </c>
      <c r="HW12">
        <v>100.30000000000001</v>
      </c>
      <c r="HX12">
        <v>135.70000000000002</v>
      </c>
      <c r="HY12">
        <v>163.5</v>
      </c>
      <c r="HZ12">
        <v>177</v>
      </c>
      <c r="IA12">
        <v>174.2</v>
      </c>
      <c r="IB12">
        <v>158</v>
      </c>
      <c r="IC12">
        <v>122.1</v>
      </c>
      <c r="ID12">
        <v>93.100000000000009</v>
      </c>
      <c r="IE12">
        <v>70.900000000000006</v>
      </c>
      <c r="IF12">
        <v>51.8</v>
      </c>
      <c r="IG12">
        <v>50.3</v>
      </c>
      <c r="IH12">
        <v>73.5</v>
      </c>
      <c r="II12">
        <v>100.8</v>
      </c>
      <c r="IJ12">
        <v>136.19999999999999</v>
      </c>
      <c r="IK12">
        <v>164.2</v>
      </c>
      <c r="IL12">
        <v>177.79999999999998</v>
      </c>
      <c r="IM12">
        <v>175</v>
      </c>
      <c r="IN12">
        <v>158.69999999999999</v>
      </c>
      <c r="IO12">
        <v>122.80000000000001</v>
      </c>
      <c r="IP12">
        <v>93.5</v>
      </c>
      <c r="IQ12">
        <v>71.2</v>
      </c>
      <c r="IR12">
        <v>52</v>
      </c>
      <c r="IS12">
        <v>50.5</v>
      </c>
      <c r="IT12">
        <v>73.8</v>
      </c>
      <c r="IU12">
        <v>101.1</v>
      </c>
    </row>
    <row r="13" spans="1:255">
      <c r="E13" t="s">
        <v>0</v>
      </c>
    </row>
    <row r="14" spans="1:255">
      <c r="C14" t="s">
        <v>77</v>
      </c>
      <c r="D14" t="s">
        <v>804</v>
      </c>
      <c r="E14" t="s">
        <v>88</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v>0</v>
      </c>
      <c r="FW14">
        <v>0</v>
      </c>
      <c r="FX14">
        <v>0</v>
      </c>
      <c r="FY14">
        <v>0</v>
      </c>
      <c r="FZ14">
        <v>0</v>
      </c>
      <c r="GA14">
        <v>0</v>
      </c>
      <c r="GB14">
        <v>0</v>
      </c>
      <c r="GC14">
        <v>0</v>
      </c>
      <c r="GD14">
        <v>0</v>
      </c>
      <c r="GE14">
        <v>0</v>
      </c>
      <c r="GF14">
        <v>0</v>
      </c>
      <c r="GG14">
        <v>0</v>
      </c>
      <c r="GH14">
        <v>0</v>
      </c>
      <c r="GI14">
        <v>0</v>
      </c>
      <c r="GJ14">
        <v>0</v>
      </c>
      <c r="GK14">
        <v>0</v>
      </c>
      <c r="GL14">
        <v>0</v>
      </c>
      <c r="GM14">
        <v>0</v>
      </c>
      <c r="GN14">
        <v>0</v>
      </c>
      <c r="GO14">
        <v>0</v>
      </c>
      <c r="GP14">
        <v>0</v>
      </c>
      <c r="GQ14">
        <v>0</v>
      </c>
      <c r="GR14">
        <v>0</v>
      </c>
      <c r="GS14">
        <v>0</v>
      </c>
      <c r="GT14">
        <v>0</v>
      </c>
      <c r="GU14">
        <v>0</v>
      </c>
      <c r="GV14">
        <v>0</v>
      </c>
      <c r="GW14">
        <v>0</v>
      </c>
      <c r="GX14">
        <v>0</v>
      </c>
      <c r="GY14">
        <v>0</v>
      </c>
      <c r="GZ14">
        <v>0</v>
      </c>
      <c r="HA14">
        <v>0</v>
      </c>
      <c r="HN14">
        <v>0</v>
      </c>
      <c r="HO14">
        <v>0</v>
      </c>
      <c r="HP14">
        <v>0</v>
      </c>
      <c r="HQ14">
        <v>0</v>
      </c>
      <c r="HR14">
        <v>0</v>
      </c>
      <c r="HS14">
        <v>0</v>
      </c>
      <c r="HT14">
        <v>0</v>
      </c>
      <c r="HU14">
        <v>0</v>
      </c>
      <c r="HV14">
        <v>0</v>
      </c>
      <c r="HW14">
        <v>0</v>
      </c>
      <c r="HX14">
        <v>0</v>
      </c>
      <c r="HY14">
        <v>0</v>
      </c>
      <c r="HZ14">
        <v>0</v>
      </c>
      <c r="IA14">
        <v>0</v>
      </c>
      <c r="IB14">
        <v>0</v>
      </c>
      <c r="IC14">
        <v>0</v>
      </c>
      <c r="ID14">
        <v>0</v>
      </c>
      <c r="IE14">
        <v>0</v>
      </c>
      <c r="IF14">
        <v>0</v>
      </c>
      <c r="IG14">
        <v>0</v>
      </c>
      <c r="IH14">
        <v>0</v>
      </c>
      <c r="II14">
        <v>0</v>
      </c>
      <c r="IJ14">
        <v>0</v>
      </c>
      <c r="IK14">
        <v>0</v>
      </c>
      <c r="IL14">
        <v>0</v>
      </c>
      <c r="IM14">
        <v>0</v>
      </c>
      <c r="IN14">
        <v>0</v>
      </c>
      <c r="IO14">
        <v>0</v>
      </c>
      <c r="IP14">
        <v>0</v>
      </c>
      <c r="IQ14">
        <v>0</v>
      </c>
      <c r="IR14">
        <v>0</v>
      </c>
      <c r="IS14">
        <v>0</v>
      </c>
      <c r="IT14">
        <v>0</v>
      </c>
      <c r="IU14">
        <v>0</v>
      </c>
    </row>
    <row r="16" spans="1:255">
      <c r="E16" t="s">
        <v>89</v>
      </c>
    </row>
    <row r="17" spans="3:255">
      <c r="C17" t="s">
        <v>77</v>
      </c>
      <c r="D17" t="s">
        <v>805</v>
      </c>
      <c r="E17" t="s">
        <v>94</v>
      </c>
      <c r="F17">
        <v>250</v>
      </c>
      <c r="G17">
        <v>250.1</v>
      </c>
      <c r="H17">
        <v>245</v>
      </c>
      <c r="I17">
        <v>242</v>
      </c>
      <c r="J17">
        <v>235</v>
      </c>
      <c r="K17">
        <v>225</v>
      </c>
      <c r="L17">
        <v>225</v>
      </c>
      <c r="M17">
        <v>225</v>
      </c>
      <c r="N17">
        <v>225</v>
      </c>
      <c r="O17">
        <v>235</v>
      </c>
      <c r="P17">
        <v>240</v>
      </c>
      <c r="Q17">
        <v>250</v>
      </c>
      <c r="R17">
        <v>250</v>
      </c>
      <c r="S17">
        <v>250</v>
      </c>
      <c r="T17">
        <v>245</v>
      </c>
      <c r="U17">
        <v>242</v>
      </c>
      <c r="V17">
        <v>235</v>
      </c>
      <c r="W17">
        <v>225</v>
      </c>
      <c r="X17">
        <v>225</v>
      </c>
      <c r="Y17">
        <v>225</v>
      </c>
      <c r="Z17">
        <v>225</v>
      </c>
      <c r="AA17">
        <v>235</v>
      </c>
      <c r="AB17">
        <v>240</v>
      </c>
      <c r="AC17">
        <v>250</v>
      </c>
      <c r="AD17">
        <v>250</v>
      </c>
      <c r="AE17">
        <v>250</v>
      </c>
      <c r="AF17">
        <v>245</v>
      </c>
      <c r="AG17">
        <v>242</v>
      </c>
      <c r="AH17">
        <v>235</v>
      </c>
      <c r="AI17">
        <v>225</v>
      </c>
      <c r="AJ17">
        <v>225</v>
      </c>
      <c r="AK17">
        <v>225</v>
      </c>
      <c r="AL17">
        <v>225</v>
      </c>
      <c r="AM17">
        <v>235</v>
      </c>
      <c r="AN17">
        <v>240</v>
      </c>
      <c r="AO17">
        <v>250</v>
      </c>
      <c r="AP17">
        <v>250</v>
      </c>
      <c r="AQ17">
        <v>250</v>
      </c>
      <c r="AR17">
        <v>245</v>
      </c>
      <c r="AS17">
        <v>242</v>
      </c>
      <c r="AT17">
        <v>235</v>
      </c>
      <c r="AU17">
        <v>225</v>
      </c>
      <c r="AV17">
        <v>225</v>
      </c>
      <c r="AW17">
        <v>225</v>
      </c>
      <c r="AX17">
        <v>225</v>
      </c>
      <c r="AY17">
        <v>235</v>
      </c>
      <c r="AZ17">
        <v>240</v>
      </c>
      <c r="BA17">
        <v>250</v>
      </c>
      <c r="BB17">
        <v>250</v>
      </c>
      <c r="BC17">
        <v>250</v>
      </c>
      <c r="BD17">
        <v>245</v>
      </c>
      <c r="BE17">
        <v>242</v>
      </c>
      <c r="BF17">
        <v>235</v>
      </c>
      <c r="BG17">
        <v>225</v>
      </c>
      <c r="BH17">
        <v>225</v>
      </c>
      <c r="BI17">
        <v>225</v>
      </c>
      <c r="BJ17">
        <v>225</v>
      </c>
      <c r="BK17">
        <v>235</v>
      </c>
      <c r="BL17">
        <v>240</v>
      </c>
      <c r="BM17">
        <v>250</v>
      </c>
      <c r="BN17">
        <v>250</v>
      </c>
      <c r="BO17">
        <v>250</v>
      </c>
      <c r="BP17">
        <v>245</v>
      </c>
      <c r="BQ17">
        <v>242</v>
      </c>
      <c r="BR17">
        <v>235</v>
      </c>
      <c r="BS17">
        <v>225</v>
      </c>
      <c r="BT17">
        <v>225</v>
      </c>
      <c r="BU17">
        <v>225</v>
      </c>
      <c r="BV17">
        <v>225</v>
      </c>
      <c r="BW17">
        <v>235</v>
      </c>
      <c r="BX17">
        <v>240</v>
      </c>
      <c r="BY17">
        <v>250</v>
      </c>
      <c r="BZ17">
        <v>250</v>
      </c>
      <c r="CA17">
        <v>250</v>
      </c>
      <c r="CB17">
        <v>245</v>
      </c>
      <c r="CC17">
        <v>242</v>
      </c>
      <c r="CD17">
        <v>235</v>
      </c>
      <c r="CE17">
        <v>225</v>
      </c>
      <c r="CF17">
        <v>225</v>
      </c>
      <c r="CG17">
        <v>225</v>
      </c>
      <c r="CH17">
        <v>225</v>
      </c>
      <c r="CI17">
        <v>235</v>
      </c>
      <c r="CJ17">
        <v>240</v>
      </c>
      <c r="CK17">
        <v>250</v>
      </c>
      <c r="CL17">
        <v>250</v>
      </c>
      <c r="CM17">
        <v>250</v>
      </c>
      <c r="CN17">
        <v>245</v>
      </c>
      <c r="CO17">
        <v>242</v>
      </c>
      <c r="CP17">
        <v>235</v>
      </c>
      <c r="CQ17">
        <v>225</v>
      </c>
      <c r="CR17">
        <v>225</v>
      </c>
      <c r="CS17">
        <v>225</v>
      </c>
      <c r="CT17">
        <v>225</v>
      </c>
      <c r="CU17">
        <v>235</v>
      </c>
      <c r="CV17">
        <v>240</v>
      </c>
      <c r="CW17">
        <v>250</v>
      </c>
      <c r="CX17">
        <v>250</v>
      </c>
      <c r="CY17">
        <v>250</v>
      </c>
      <c r="CZ17">
        <v>245</v>
      </c>
      <c r="DA17">
        <v>242</v>
      </c>
      <c r="DB17">
        <v>235</v>
      </c>
      <c r="DC17">
        <v>225</v>
      </c>
      <c r="DD17">
        <v>225</v>
      </c>
      <c r="DE17">
        <v>225</v>
      </c>
      <c r="DF17">
        <v>225</v>
      </c>
      <c r="DG17">
        <v>235</v>
      </c>
      <c r="DH17">
        <v>240</v>
      </c>
      <c r="DI17">
        <v>250</v>
      </c>
      <c r="DJ17">
        <v>250</v>
      </c>
      <c r="DK17">
        <v>250</v>
      </c>
      <c r="DL17">
        <v>245</v>
      </c>
      <c r="DM17">
        <v>242</v>
      </c>
      <c r="DN17">
        <v>235</v>
      </c>
      <c r="DO17">
        <v>225</v>
      </c>
      <c r="DP17">
        <v>225</v>
      </c>
      <c r="DQ17">
        <v>225</v>
      </c>
      <c r="DR17">
        <v>225</v>
      </c>
      <c r="DS17">
        <v>235</v>
      </c>
      <c r="DT17">
        <v>240</v>
      </c>
      <c r="DU17">
        <v>250</v>
      </c>
      <c r="DV17">
        <v>250</v>
      </c>
      <c r="DW17">
        <v>250</v>
      </c>
      <c r="DX17">
        <v>245</v>
      </c>
      <c r="DY17">
        <v>242</v>
      </c>
      <c r="DZ17">
        <v>235</v>
      </c>
      <c r="EA17">
        <v>225</v>
      </c>
      <c r="EB17">
        <v>225</v>
      </c>
      <c r="EC17">
        <v>225</v>
      </c>
      <c r="ED17">
        <v>225</v>
      </c>
      <c r="EE17">
        <v>235</v>
      </c>
      <c r="EF17">
        <v>240</v>
      </c>
      <c r="EG17">
        <v>250</v>
      </c>
      <c r="EH17">
        <v>250</v>
      </c>
      <c r="EI17">
        <v>250</v>
      </c>
      <c r="EJ17">
        <v>245</v>
      </c>
      <c r="EK17">
        <v>242</v>
      </c>
      <c r="EL17">
        <v>235</v>
      </c>
      <c r="EM17">
        <v>225</v>
      </c>
      <c r="EN17">
        <v>225</v>
      </c>
      <c r="EO17">
        <v>225</v>
      </c>
      <c r="EP17">
        <v>225</v>
      </c>
      <c r="EQ17">
        <v>235</v>
      </c>
      <c r="ER17">
        <v>240</v>
      </c>
      <c r="ES17">
        <v>250</v>
      </c>
      <c r="ET17">
        <v>250</v>
      </c>
      <c r="EU17">
        <v>250</v>
      </c>
      <c r="EV17">
        <v>245</v>
      </c>
      <c r="EW17">
        <v>242</v>
      </c>
      <c r="EX17">
        <v>235</v>
      </c>
      <c r="EY17">
        <v>225</v>
      </c>
      <c r="EZ17">
        <v>225</v>
      </c>
      <c r="FA17">
        <v>225</v>
      </c>
      <c r="FB17">
        <v>225</v>
      </c>
      <c r="FC17">
        <v>235</v>
      </c>
      <c r="FD17">
        <v>240</v>
      </c>
      <c r="FE17">
        <v>250</v>
      </c>
      <c r="FF17">
        <v>250</v>
      </c>
      <c r="FG17">
        <v>250</v>
      </c>
      <c r="FH17">
        <v>245</v>
      </c>
      <c r="FI17">
        <v>242</v>
      </c>
      <c r="FJ17">
        <v>235</v>
      </c>
      <c r="FK17">
        <v>225</v>
      </c>
      <c r="FL17">
        <v>225</v>
      </c>
      <c r="FM17">
        <v>225</v>
      </c>
      <c r="FN17">
        <v>225</v>
      </c>
      <c r="FO17">
        <v>235</v>
      </c>
      <c r="FP17">
        <v>240</v>
      </c>
      <c r="FQ17">
        <v>250</v>
      </c>
      <c r="FR17">
        <v>250</v>
      </c>
      <c r="FS17">
        <v>250</v>
      </c>
      <c r="FT17">
        <v>245</v>
      </c>
      <c r="FU17">
        <v>242</v>
      </c>
      <c r="FV17">
        <v>235</v>
      </c>
      <c r="FW17">
        <v>225</v>
      </c>
      <c r="FX17">
        <v>225</v>
      </c>
      <c r="FY17">
        <v>225</v>
      </c>
      <c r="FZ17">
        <v>225</v>
      </c>
      <c r="GA17">
        <v>235</v>
      </c>
      <c r="GB17">
        <v>240</v>
      </c>
      <c r="GC17">
        <v>250</v>
      </c>
      <c r="GD17">
        <v>250</v>
      </c>
      <c r="GE17">
        <v>250</v>
      </c>
      <c r="GF17">
        <v>245</v>
      </c>
      <c r="GG17">
        <v>242</v>
      </c>
      <c r="GH17">
        <v>235</v>
      </c>
      <c r="GI17">
        <v>225</v>
      </c>
      <c r="GJ17">
        <v>225</v>
      </c>
      <c r="GK17">
        <v>225</v>
      </c>
      <c r="GL17">
        <v>225</v>
      </c>
      <c r="GM17">
        <v>235</v>
      </c>
      <c r="GN17">
        <v>240</v>
      </c>
      <c r="GO17">
        <v>250</v>
      </c>
      <c r="GP17">
        <v>250</v>
      </c>
      <c r="GQ17">
        <v>250</v>
      </c>
      <c r="GR17">
        <v>245</v>
      </c>
      <c r="GS17">
        <v>242</v>
      </c>
      <c r="GT17">
        <v>235</v>
      </c>
      <c r="GU17">
        <v>225</v>
      </c>
      <c r="GV17">
        <v>225</v>
      </c>
      <c r="GW17">
        <v>225</v>
      </c>
      <c r="GX17">
        <v>225</v>
      </c>
      <c r="GY17">
        <v>235</v>
      </c>
      <c r="GZ17">
        <v>240</v>
      </c>
      <c r="HA17">
        <v>250</v>
      </c>
      <c r="HB17">
        <v>250</v>
      </c>
      <c r="HC17">
        <v>250</v>
      </c>
      <c r="HD17">
        <v>245</v>
      </c>
      <c r="HE17">
        <v>242</v>
      </c>
      <c r="HF17">
        <v>235</v>
      </c>
      <c r="HG17">
        <v>225</v>
      </c>
      <c r="HH17">
        <v>225</v>
      </c>
      <c r="HI17">
        <v>225</v>
      </c>
      <c r="HJ17">
        <v>225</v>
      </c>
      <c r="HK17">
        <v>235</v>
      </c>
      <c r="HL17">
        <v>240</v>
      </c>
      <c r="HM17">
        <v>250</v>
      </c>
      <c r="HN17">
        <v>250</v>
      </c>
      <c r="HO17">
        <v>250</v>
      </c>
      <c r="HP17">
        <v>245</v>
      </c>
      <c r="HQ17">
        <v>242</v>
      </c>
      <c r="HR17">
        <v>235</v>
      </c>
      <c r="HS17">
        <v>225</v>
      </c>
      <c r="HT17">
        <v>225</v>
      </c>
      <c r="HU17">
        <v>225</v>
      </c>
      <c r="HV17">
        <v>225</v>
      </c>
      <c r="HW17">
        <v>235</v>
      </c>
      <c r="HX17">
        <v>240</v>
      </c>
      <c r="HY17">
        <v>250</v>
      </c>
      <c r="HZ17">
        <v>250</v>
      </c>
      <c r="IA17">
        <v>250</v>
      </c>
      <c r="IB17">
        <v>245</v>
      </c>
      <c r="IC17">
        <v>242</v>
      </c>
      <c r="ID17">
        <v>235</v>
      </c>
      <c r="IE17">
        <v>225</v>
      </c>
      <c r="IF17">
        <v>225</v>
      </c>
      <c r="IG17">
        <v>225</v>
      </c>
      <c r="IH17">
        <v>225</v>
      </c>
      <c r="II17">
        <v>235</v>
      </c>
      <c r="IJ17">
        <v>240</v>
      </c>
      <c r="IK17">
        <v>250</v>
      </c>
      <c r="IL17">
        <v>250</v>
      </c>
      <c r="IM17">
        <v>250</v>
      </c>
      <c r="IN17">
        <v>245</v>
      </c>
      <c r="IO17">
        <v>242</v>
      </c>
      <c r="IP17">
        <v>235</v>
      </c>
      <c r="IQ17">
        <v>225</v>
      </c>
      <c r="IR17">
        <v>225</v>
      </c>
      <c r="IS17">
        <v>225</v>
      </c>
      <c r="IT17">
        <v>225</v>
      </c>
      <c r="IU17">
        <v>235</v>
      </c>
    </row>
    <row r="18" spans="3:255">
      <c r="C18" t="s">
        <v>77</v>
      </c>
      <c r="D18" t="s">
        <v>806</v>
      </c>
      <c r="E18" t="s">
        <v>90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0</v>
      </c>
      <c r="EG18">
        <v>0</v>
      </c>
      <c r="ET18">
        <v>0</v>
      </c>
      <c r="EU18">
        <v>0</v>
      </c>
      <c r="EV18">
        <v>0</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v>0</v>
      </c>
      <c r="FW18">
        <v>0</v>
      </c>
      <c r="FX18">
        <v>0</v>
      </c>
      <c r="FY18">
        <v>0</v>
      </c>
      <c r="FZ18">
        <v>0</v>
      </c>
      <c r="GA18">
        <v>0</v>
      </c>
      <c r="GB18">
        <v>0</v>
      </c>
      <c r="GC18">
        <v>0</v>
      </c>
      <c r="GD18">
        <v>0</v>
      </c>
      <c r="GE18">
        <v>0</v>
      </c>
      <c r="GF18">
        <v>0</v>
      </c>
      <c r="GG18">
        <v>0</v>
      </c>
      <c r="GH18">
        <v>0</v>
      </c>
      <c r="GI18">
        <v>0</v>
      </c>
      <c r="GJ18">
        <v>0</v>
      </c>
      <c r="GK18">
        <v>0</v>
      </c>
      <c r="GL18">
        <v>0</v>
      </c>
      <c r="GM18">
        <v>0</v>
      </c>
      <c r="GN18">
        <v>0</v>
      </c>
      <c r="GO18">
        <v>0</v>
      </c>
      <c r="GP18">
        <v>0</v>
      </c>
      <c r="GQ18">
        <v>0</v>
      </c>
      <c r="GR18">
        <v>0</v>
      </c>
      <c r="GS18">
        <v>0</v>
      </c>
      <c r="GT18">
        <v>0</v>
      </c>
      <c r="GU18">
        <v>0</v>
      </c>
      <c r="GV18">
        <v>0</v>
      </c>
      <c r="GW18">
        <v>0</v>
      </c>
      <c r="GX18">
        <v>0</v>
      </c>
      <c r="GY18">
        <v>0</v>
      </c>
      <c r="GZ18">
        <v>0</v>
      </c>
      <c r="HA18">
        <v>0</v>
      </c>
      <c r="HN18">
        <v>0</v>
      </c>
      <c r="HO18">
        <v>0</v>
      </c>
      <c r="HP18">
        <v>0</v>
      </c>
      <c r="HQ18">
        <v>0</v>
      </c>
      <c r="HR18">
        <v>0</v>
      </c>
      <c r="HS18">
        <v>0</v>
      </c>
      <c r="HT18">
        <v>0</v>
      </c>
      <c r="HU18">
        <v>0</v>
      </c>
      <c r="HV18">
        <v>0</v>
      </c>
      <c r="HW18">
        <v>0</v>
      </c>
      <c r="HX18">
        <v>0</v>
      </c>
      <c r="HY18">
        <v>0</v>
      </c>
      <c r="HZ18">
        <v>0</v>
      </c>
      <c r="IA18">
        <v>0</v>
      </c>
      <c r="IB18">
        <v>0</v>
      </c>
      <c r="IC18">
        <v>0</v>
      </c>
      <c r="ID18">
        <v>0</v>
      </c>
      <c r="IE18">
        <v>0</v>
      </c>
      <c r="IF18">
        <v>0</v>
      </c>
      <c r="IG18">
        <v>0</v>
      </c>
      <c r="IH18">
        <v>0</v>
      </c>
      <c r="II18">
        <v>0</v>
      </c>
      <c r="IJ18">
        <v>0</v>
      </c>
      <c r="IK18">
        <v>0</v>
      </c>
      <c r="IL18">
        <v>0</v>
      </c>
      <c r="IM18">
        <v>0</v>
      </c>
      <c r="IN18">
        <v>0</v>
      </c>
      <c r="IO18">
        <v>0</v>
      </c>
      <c r="IP18">
        <v>0</v>
      </c>
      <c r="IQ18">
        <v>0</v>
      </c>
      <c r="IR18">
        <v>0</v>
      </c>
      <c r="IS18">
        <v>0</v>
      </c>
      <c r="IT18">
        <v>0</v>
      </c>
      <c r="IU18">
        <v>0</v>
      </c>
    </row>
    <row r="19" spans="3:255">
      <c r="C19" t="s">
        <v>77</v>
      </c>
      <c r="D19" t="s">
        <v>807</v>
      </c>
      <c r="E19" t="s">
        <v>808</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T19">
        <v>0</v>
      </c>
      <c r="EU19">
        <v>0</v>
      </c>
      <c r="EV19">
        <v>0</v>
      </c>
      <c r="EW19">
        <v>0</v>
      </c>
      <c r="EX19">
        <v>0</v>
      </c>
      <c r="EY19">
        <v>0</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v>0</v>
      </c>
      <c r="FW19">
        <v>0</v>
      </c>
      <c r="FX19">
        <v>0</v>
      </c>
      <c r="FY19">
        <v>0</v>
      </c>
      <c r="FZ19">
        <v>0</v>
      </c>
      <c r="GA19">
        <v>0</v>
      </c>
      <c r="GB19">
        <v>0</v>
      </c>
      <c r="GC19">
        <v>0</v>
      </c>
      <c r="GD19">
        <v>0</v>
      </c>
      <c r="GE19">
        <v>0</v>
      </c>
      <c r="GF19">
        <v>0</v>
      </c>
      <c r="GG19">
        <v>0</v>
      </c>
      <c r="GH19">
        <v>0</v>
      </c>
      <c r="GI19">
        <v>0</v>
      </c>
      <c r="GJ19">
        <v>0</v>
      </c>
      <c r="GK19">
        <v>0</v>
      </c>
      <c r="GL19">
        <v>0</v>
      </c>
      <c r="GM19">
        <v>0</v>
      </c>
      <c r="GN19">
        <v>0</v>
      </c>
      <c r="GO19">
        <v>0</v>
      </c>
      <c r="GP19">
        <v>0</v>
      </c>
      <c r="GQ19">
        <v>0</v>
      </c>
      <c r="GR19">
        <v>0</v>
      </c>
      <c r="GS19">
        <v>0</v>
      </c>
      <c r="GT19">
        <v>0</v>
      </c>
      <c r="GU19">
        <v>0</v>
      </c>
      <c r="GV19">
        <v>0</v>
      </c>
      <c r="GW19">
        <v>0</v>
      </c>
      <c r="GX19">
        <v>0</v>
      </c>
      <c r="GY19">
        <v>0</v>
      </c>
      <c r="GZ19">
        <v>0</v>
      </c>
      <c r="HA19">
        <v>0</v>
      </c>
      <c r="HN19">
        <v>0</v>
      </c>
      <c r="HO19">
        <v>0</v>
      </c>
      <c r="HP19">
        <v>0</v>
      </c>
      <c r="HQ19">
        <v>0</v>
      </c>
      <c r="HR19">
        <v>0</v>
      </c>
      <c r="HS19">
        <v>0</v>
      </c>
      <c r="HT19">
        <v>0</v>
      </c>
      <c r="HU19">
        <v>0</v>
      </c>
      <c r="HV19">
        <v>0</v>
      </c>
      <c r="HW19">
        <v>0</v>
      </c>
      <c r="HX19">
        <v>0</v>
      </c>
      <c r="HY19">
        <v>0</v>
      </c>
      <c r="HZ19">
        <v>0</v>
      </c>
      <c r="IA19">
        <v>0</v>
      </c>
      <c r="IB19">
        <v>0</v>
      </c>
      <c r="IC19">
        <v>0</v>
      </c>
      <c r="ID19">
        <v>0</v>
      </c>
      <c r="IE19">
        <v>0</v>
      </c>
      <c r="IF19">
        <v>0</v>
      </c>
      <c r="IG19">
        <v>0</v>
      </c>
      <c r="IH19">
        <v>0</v>
      </c>
      <c r="II19">
        <v>0</v>
      </c>
      <c r="IJ19">
        <v>0</v>
      </c>
      <c r="IK19">
        <v>0</v>
      </c>
      <c r="IL19">
        <v>0</v>
      </c>
      <c r="IM19">
        <v>0</v>
      </c>
      <c r="IN19">
        <v>0</v>
      </c>
      <c r="IO19">
        <v>0</v>
      </c>
      <c r="IP19">
        <v>0</v>
      </c>
      <c r="IQ19">
        <v>0</v>
      </c>
      <c r="IR19">
        <v>0</v>
      </c>
      <c r="IS19">
        <v>0</v>
      </c>
      <c r="IT19">
        <v>0</v>
      </c>
      <c r="IU19">
        <v>0</v>
      </c>
    </row>
    <row r="20" spans="3:255">
      <c r="C20" t="s">
        <v>77</v>
      </c>
      <c r="D20" t="s">
        <v>809</v>
      </c>
      <c r="E20" t="s">
        <v>87</v>
      </c>
      <c r="F20">
        <v>250</v>
      </c>
      <c r="G20">
        <v>250.1</v>
      </c>
      <c r="H20">
        <v>245</v>
      </c>
      <c r="I20">
        <v>242</v>
      </c>
      <c r="J20">
        <v>235</v>
      </c>
      <c r="K20">
        <v>225</v>
      </c>
      <c r="L20">
        <v>225</v>
      </c>
      <c r="M20">
        <v>225</v>
      </c>
      <c r="N20">
        <v>225</v>
      </c>
      <c r="O20">
        <v>235</v>
      </c>
      <c r="P20">
        <v>240</v>
      </c>
      <c r="Q20">
        <v>250</v>
      </c>
      <c r="R20">
        <v>250</v>
      </c>
      <c r="S20">
        <v>250</v>
      </c>
      <c r="T20">
        <v>245</v>
      </c>
      <c r="U20">
        <v>242</v>
      </c>
      <c r="V20">
        <v>235</v>
      </c>
      <c r="W20">
        <v>225</v>
      </c>
      <c r="X20">
        <v>225</v>
      </c>
      <c r="Y20">
        <v>225</v>
      </c>
      <c r="Z20">
        <v>225</v>
      </c>
      <c r="AA20">
        <v>235</v>
      </c>
      <c r="AB20">
        <v>240</v>
      </c>
      <c r="AC20">
        <v>250</v>
      </c>
      <c r="AD20">
        <v>250</v>
      </c>
      <c r="AE20">
        <v>250</v>
      </c>
      <c r="AF20">
        <v>245</v>
      </c>
      <c r="AG20">
        <v>242</v>
      </c>
      <c r="AH20">
        <v>235</v>
      </c>
      <c r="AI20">
        <v>225</v>
      </c>
      <c r="AJ20">
        <v>225</v>
      </c>
      <c r="AK20">
        <v>225</v>
      </c>
      <c r="AL20">
        <v>225</v>
      </c>
      <c r="AM20">
        <v>235</v>
      </c>
      <c r="AN20">
        <v>240</v>
      </c>
      <c r="AO20">
        <v>250</v>
      </c>
      <c r="AP20">
        <v>250</v>
      </c>
      <c r="AQ20">
        <v>250</v>
      </c>
      <c r="AR20">
        <v>245</v>
      </c>
      <c r="AS20">
        <v>242</v>
      </c>
      <c r="AT20">
        <v>235</v>
      </c>
      <c r="AU20">
        <v>225</v>
      </c>
      <c r="AV20">
        <v>225</v>
      </c>
      <c r="AW20">
        <v>225</v>
      </c>
      <c r="AX20">
        <v>225</v>
      </c>
      <c r="AY20">
        <v>235</v>
      </c>
      <c r="AZ20">
        <v>240</v>
      </c>
      <c r="BA20">
        <v>250</v>
      </c>
      <c r="BB20">
        <v>250</v>
      </c>
      <c r="BC20">
        <v>250</v>
      </c>
      <c r="BD20">
        <v>245</v>
      </c>
      <c r="BE20">
        <v>242</v>
      </c>
      <c r="BF20">
        <v>235</v>
      </c>
      <c r="BG20">
        <v>225</v>
      </c>
      <c r="BH20">
        <v>225</v>
      </c>
      <c r="BI20">
        <v>225</v>
      </c>
      <c r="BJ20">
        <v>225</v>
      </c>
      <c r="BK20">
        <v>235</v>
      </c>
      <c r="BL20">
        <v>240</v>
      </c>
      <c r="BM20">
        <v>250</v>
      </c>
      <c r="BN20">
        <v>250</v>
      </c>
      <c r="BO20">
        <v>250</v>
      </c>
      <c r="BP20">
        <v>245</v>
      </c>
      <c r="BQ20">
        <v>242</v>
      </c>
      <c r="BR20">
        <v>235</v>
      </c>
      <c r="BS20">
        <v>225</v>
      </c>
      <c r="BT20">
        <v>225</v>
      </c>
      <c r="BU20">
        <v>225</v>
      </c>
      <c r="BV20">
        <v>225</v>
      </c>
      <c r="BW20">
        <v>235</v>
      </c>
      <c r="BX20">
        <v>240</v>
      </c>
      <c r="BY20">
        <v>250</v>
      </c>
      <c r="BZ20">
        <v>250</v>
      </c>
      <c r="CA20">
        <v>250</v>
      </c>
      <c r="CB20">
        <v>245</v>
      </c>
      <c r="CC20">
        <v>242</v>
      </c>
      <c r="CD20">
        <v>235</v>
      </c>
      <c r="CE20">
        <v>225</v>
      </c>
      <c r="CF20">
        <v>225</v>
      </c>
      <c r="CG20">
        <v>225</v>
      </c>
      <c r="CH20">
        <v>225</v>
      </c>
      <c r="CI20">
        <v>235</v>
      </c>
      <c r="CJ20">
        <v>240</v>
      </c>
      <c r="CK20">
        <v>250</v>
      </c>
      <c r="CL20">
        <v>250</v>
      </c>
      <c r="CM20">
        <v>250</v>
      </c>
      <c r="CN20">
        <v>245</v>
      </c>
      <c r="CO20">
        <v>242</v>
      </c>
      <c r="CP20">
        <v>235</v>
      </c>
      <c r="CQ20">
        <v>225</v>
      </c>
      <c r="CR20">
        <v>225</v>
      </c>
      <c r="CS20">
        <v>225</v>
      </c>
      <c r="CT20">
        <v>225</v>
      </c>
      <c r="CU20">
        <v>235</v>
      </c>
      <c r="CV20">
        <v>240</v>
      </c>
      <c r="CW20">
        <v>250</v>
      </c>
      <c r="CX20">
        <v>250</v>
      </c>
      <c r="CY20">
        <v>250</v>
      </c>
      <c r="CZ20">
        <v>245</v>
      </c>
      <c r="DA20">
        <v>242</v>
      </c>
      <c r="DB20">
        <v>235</v>
      </c>
      <c r="DC20">
        <v>225</v>
      </c>
      <c r="DD20">
        <v>225</v>
      </c>
      <c r="DE20">
        <v>225</v>
      </c>
      <c r="DF20">
        <v>225</v>
      </c>
      <c r="DG20">
        <v>235</v>
      </c>
      <c r="DH20">
        <v>240</v>
      </c>
      <c r="DI20">
        <v>250</v>
      </c>
      <c r="DJ20">
        <v>250</v>
      </c>
      <c r="DK20">
        <v>250</v>
      </c>
      <c r="DL20">
        <v>245</v>
      </c>
      <c r="DM20">
        <v>242</v>
      </c>
      <c r="DN20">
        <v>235</v>
      </c>
      <c r="DO20">
        <v>225</v>
      </c>
      <c r="DP20">
        <v>225</v>
      </c>
      <c r="DQ20">
        <v>225</v>
      </c>
      <c r="DR20">
        <v>225</v>
      </c>
      <c r="DS20">
        <v>235</v>
      </c>
      <c r="DT20">
        <v>240</v>
      </c>
      <c r="DU20">
        <v>250</v>
      </c>
      <c r="DV20">
        <v>250</v>
      </c>
      <c r="DW20">
        <v>250</v>
      </c>
      <c r="DX20">
        <v>245</v>
      </c>
      <c r="DY20">
        <v>242</v>
      </c>
      <c r="DZ20">
        <v>235</v>
      </c>
      <c r="EA20">
        <v>225</v>
      </c>
      <c r="EB20">
        <v>225</v>
      </c>
      <c r="EC20">
        <v>225</v>
      </c>
      <c r="ED20">
        <v>225</v>
      </c>
      <c r="EE20">
        <v>235</v>
      </c>
      <c r="EF20">
        <v>240</v>
      </c>
      <c r="EG20">
        <v>250</v>
      </c>
      <c r="EH20">
        <v>250</v>
      </c>
      <c r="EI20">
        <v>250</v>
      </c>
      <c r="EJ20">
        <v>245</v>
      </c>
      <c r="EK20">
        <v>242</v>
      </c>
      <c r="EL20">
        <v>235</v>
      </c>
      <c r="EM20">
        <v>225</v>
      </c>
      <c r="EN20">
        <v>225</v>
      </c>
      <c r="EO20">
        <v>225</v>
      </c>
      <c r="EP20">
        <v>225</v>
      </c>
      <c r="EQ20">
        <v>235</v>
      </c>
      <c r="ER20">
        <v>240</v>
      </c>
      <c r="ES20">
        <v>250</v>
      </c>
      <c r="ET20">
        <v>250</v>
      </c>
      <c r="EU20">
        <v>250</v>
      </c>
      <c r="EV20">
        <v>245</v>
      </c>
      <c r="EW20">
        <v>242</v>
      </c>
      <c r="EX20">
        <v>235</v>
      </c>
      <c r="EY20">
        <v>225</v>
      </c>
      <c r="EZ20">
        <v>225</v>
      </c>
      <c r="FA20">
        <v>225</v>
      </c>
      <c r="FB20">
        <v>225</v>
      </c>
      <c r="FC20">
        <v>235</v>
      </c>
      <c r="FD20">
        <v>240</v>
      </c>
      <c r="FE20">
        <v>250</v>
      </c>
      <c r="FF20">
        <v>250</v>
      </c>
      <c r="FG20">
        <v>250</v>
      </c>
      <c r="FH20">
        <v>245</v>
      </c>
      <c r="FI20">
        <v>242</v>
      </c>
      <c r="FJ20">
        <v>235</v>
      </c>
      <c r="FK20">
        <v>225</v>
      </c>
      <c r="FL20">
        <v>225</v>
      </c>
      <c r="FM20">
        <v>225</v>
      </c>
      <c r="FN20">
        <v>225</v>
      </c>
      <c r="FO20">
        <v>235</v>
      </c>
      <c r="FP20">
        <v>240</v>
      </c>
      <c r="FQ20">
        <v>250</v>
      </c>
      <c r="FR20">
        <v>250</v>
      </c>
      <c r="FS20">
        <v>250</v>
      </c>
      <c r="FT20">
        <v>245</v>
      </c>
      <c r="FU20">
        <v>242</v>
      </c>
      <c r="FV20">
        <v>235</v>
      </c>
      <c r="FW20">
        <v>225</v>
      </c>
      <c r="FX20">
        <v>225</v>
      </c>
      <c r="FY20">
        <v>225</v>
      </c>
      <c r="FZ20">
        <v>225</v>
      </c>
      <c r="GA20">
        <v>235</v>
      </c>
      <c r="GB20">
        <v>240</v>
      </c>
      <c r="GC20">
        <v>250</v>
      </c>
      <c r="GD20">
        <v>250</v>
      </c>
      <c r="GE20">
        <v>250</v>
      </c>
      <c r="GF20">
        <v>245</v>
      </c>
      <c r="GG20">
        <v>242</v>
      </c>
      <c r="GH20">
        <v>235</v>
      </c>
      <c r="GI20">
        <v>225</v>
      </c>
      <c r="GJ20">
        <v>225</v>
      </c>
      <c r="GK20">
        <v>225</v>
      </c>
      <c r="GL20">
        <v>225</v>
      </c>
      <c r="GM20">
        <v>235</v>
      </c>
      <c r="GN20">
        <v>240</v>
      </c>
      <c r="GO20">
        <v>250</v>
      </c>
      <c r="GP20">
        <v>250</v>
      </c>
      <c r="GQ20">
        <v>250</v>
      </c>
      <c r="GR20">
        <v>245</v>
      </c>
      <c r="GS20">
        <v>242</v>
      </c>
      <c r="GT20">
        <v>235</v>
      </c>
      <c r="GU20">
        <v>225</v>
      </c>
      <c r="GV20">
        <v>225</v>
      </c>
      <c r="GW20">
        <v>225</v>
      </c>
      <c r="GX20">
        <v>225</v>
      </c>
      <c r="GY20">
        <v>235</v>
      </c>
      <c r="GZ20">
        <v>240</v>
      </c>
      <c r="HA20">
        <v>250</v>
      </c>
      <c r="HB20">
        <v>250</v>
      </c>
      <c r="HC20">
        <v>250</v>
      </c>
      <c r="HD20">
        <v>245</v>
      </c>
      <c r="HE20">
        <v>242</v>
      </c>
      <c r="HF20">
        <v>235</v>
      </c>
      <c r="HG20">
        <v>225</v>
      </c>
      <c r="HH20">
        <v>225</v>
      </c>
      <c r="HI20">
        <v>225</v>
      </c>
      <c r="HJ20">
        <v>225</v>
      </c>
      <c r="HK20">
        <v>235</v>
      </c>
      <c r="HL20">
        <v>240</v>
      </c>
      <c r="HM20">
        <v>250</v>
      </c>
      <c r="HN20">
        <v>250</v>
      </c>
      <c r="HO20">
        <v>250</v>
      </c>
      <c r="HP20">
        <v>245</v>
      </c>
      <c r="HQ20">
        <v>242</v>
      </c>
      <c r="HR20">
        <v>235</v>
      </c>
      <c r="HS20">
        <v>225</v>
      </c>
      <c r="HT20">
        <v>225</v>
      </c>
      <c r="HU20">
        <v>225</v>
      </c>
      <c r="HV20">
        <v>225</v>
      </c>
      <c r="HW20">
        <v>235</v>
      </c>
      <c r="HX20">
        <v>240</v>
      </c>
      <c r="HY20">
        <v>250</v>
      </c>
      <c r="HZ20">
        <v>250</v>
      </c>
      <c r="IA20">
        <v>250</v>
      </c>
      <c r="IB20">
        <v>245</v>
      </c>
      <c r="IC20">
        <v>242</v>
      </c>
      <c r="ID20">
        <v>235</v>
      </c>
      <c r="IE20">
        <v>225</v>
      </c>
      <c r="IF20">
        <v>225</v>
      </c>
      <c r="IG20">
        <v>225</v>
      </c>
      <c r="IH20">
        <v>225</v>
      </c>
      <c r="II20">
        <v>235</v>
      </c>
      <c r="IJ20">
        <v>240</v>
      </c>
      <c r="IK20">
        <v>250</v>
      </c>
      <c r="IL20">
        <v>250</v>
      </c>
      <c r="IM20">
        <v>250</v>
      </c>
      <c r="IN20">
        <v>245</v>
      </c>
      <c r="IO20">
        <v>242</v>
      </c>
      <c r="IP20">
        <v>235</v>
      </c>
      <c r="IQ20">
        <v>225</v>
      </c>
      <c r="IR20">
        <v>225</v>
      </c>
      <c r="IS20">
        <v>225</v>
      </c>
      <c r="IT20">
        <v>225</v>
      </c>
      <c r="IU20">
        <v>235</v>
      </c>
    </row>
    <row r="21" spans="3:255">
      <c r="E21" t="s">
        <v>810</v>
      </c>
    </row>
    <row r="22" spans="3:255">
      <c r="C22" t="s">
        <v>77</v>
      </c>
      <c r="D22" t="s">
        <v>811</v>
      </c>
      <c r="E22" t="s">
        <v>94</v>
      </c>
      <c r="F22">
        <v>3.5</v>
      </c>
      <c r="G22">
        <v>4</v>
      </c>
      <c r="H22">
        <v>4</v>
      </c>
      <c r="I22">
        <v>4</v>
      </c>
      <c r="J22">
        <v>4</v>
      </c>
      <c r="K22">
        <v>4</v>
      </c>
      <c r="L22">
        <v>4</v>
      </c>
      <c r="M22">
        <v>4</v>
      </c>
      <c r="N22">
        <v>4</v>
      </c>
      <c r="O22">
        <v>2</v>
      </c>
      <c r="P22">
        <v>2</v>
      </c>
      <c r="Q22">
        <v>2</v>
      </c>
      <c r="R22">
        <v>1</v>
      </c>
      <c r="S22">
        <v>1</v>
      </c>
      <c r="T22">
        <v>1</v>
      </c>
      <c r="U22">
        <v>1</v>
      </c>
      <c r="V22">
        <v>1</v>
      </c>
      <c r="W22">
        <v>1</v>
      </c>
      <c r="X22">
        <v>1</v>
      </c>
      <c r="Y22">
        <v>1</v>
      </c>
      <c r="Z22">
        <v>1</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c r="GL22">
        <v>0</v>
      </c>
      <c r="GM22">
        <v>0</v>
      </c>
      <c r="GN22">
        <v>0</v>
      </c>
      <c r="GO22">
        <v>0</v>
      </c>
      <c r="GP22">
        <v>0</v>
      </c>
      <c r="GQ22">
        <v>0</v>
      </c>
      <c r="GR22">
        <v>0</v>
      </c>
      <c r="GS22">
        <v>0</v>
      </c>
      <c r="GT22">
        <v>0</v>
      </c>
      <c r="GU22">
        <v>0</v>
      </c>
      <c r="GV22">
        <v>0</v>
      </c>
      <c r="GW22">
        <v>0</v>
      </c>
      <c r="GX22">
        <v>0</v>
      </c>
      <c r="GY22">
        <v>0</v>
      </c>
      <c r="GZ22">
        <v>0</v>
      </c>
      <c r="HA22">
        <v>0</v>
      </c>
      <c r="HN22">
        <v>0</v>
      </c>
      <c r="HO22">
        <v>0</v>
      </c>
      <c r="HP22">
        <v>0</v>
      </c>
      <c r="HQ22">
        <v>0</v>
      </c>
      <c r="HR22">
        <v>0</v>
      </c>
      <c r="HS22">
        <v>0</v>
      </c>
      <c r="HT22">
        <v>0</v>
      </c>
      <c r="HU22">
        <v>0</v>
      </c>
      <c r="HV22">
        <v>0</v>
      </c>
      <c r="HW22">
        <v>0</v>
      </c>
      <c r="HX22">
        <v>0</v>
      </c>
      <c r="HY22">
        <v>0</v>
      </c>
      <c r="HZ22">
        <v>0</v>
      </c>
      <c r="IA22">
        <v>0</v>
      </c>
      <c r="IB22">
        <v>0</v>
      </c>
      <c r="IC22">
        <v>0</v>
      </c>
      <c r="ID22">
        <v>0</v>
      </c>
      <c r="IE22">
        <v>0</v>
      </c>
      <c r="IF22">
        <v>0</v>
      </c>
      <c r="IG22">
        <v>0</v>
      </c>
      <c r="IH22">
        <v>0</v>
      </c>
      <c r="II22">
        <v>0</v>
      </c>
      <c r="IJ22">
        <v>0</v>
      </c>
      <c r="IK22">
        <v>0</v>
      </c>
      <c r="IL22">
        <v>0</v>
      </c>
      <c r="IM22">
        <v>0</v>
      </c>
      <c r="IN22">
        <v>0</v>
      </c>
      <c r="IO22">
        <v>0</v>
      </c>
      <c r="IP22">
        <v>0</v>
      </c>
      <c r="IQ22">
        <v>0</v>
      </c>
      <c r="IR22">
        <v>0</v>
      </c>
      <c r="IS22">
        <v>0</v>
      </c>
      <c r="IT22">
        <v>0</v>
      </c>
      <c r="IU22">
        <v>0</v>
      </c>
    </row>
    <row r="23" spans="3:255">
      <c r="C23" t="s">
        <v>77</v>
      </c>
      <c r="D23" t="s">
        <v>812</v>
      </c>
      <c r="E23" t="s">
        <v>90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T23">
        <v>0</v>
      </c>
      <c r="EU23">
        <v>0</v>
      </c>
      <c r="EV23">
        <v>0</v>
      </c>
      <c r="EW23">
        <v>0</v>
      </c>
      <c r="EX23">
        <v>0</v>
      </c>
      <c r="EY23">
        <v>0</v>
      </c>
      <c r="EZ23">
        <v>0</v>
      </c>
      <c r="FA23">
        <v>0</v>
      </c>
      <c r="FB23">
        <v>0</v>
      </c>
      <c r="FC23">
        <v>0</v>
      </c>
      <c r="FD2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v>0</v>
      </c>
      <c r="GZ23">
        <v>0</v>
      </c>
      <c r="HA23">
        <v>0</v>
      </c>
      <c r="HN23">
        <v>0</v>
      </c>
      <c r="HO23">
        <v>0</v>
      </c>
      <c r="HP23">
        <v>0</v>
      </c>
      <c r="HQ23">
        <v>0</v>
      </c>
      <c r="HR23">
        <v>0</v>
      </c>
      <c r="HS23">
        <v>0</v>
      </c>
      <c r="HT23">
        <v>0</v>
      </c>
      <c r="HU23">
        <v>0</v>
      </c>
      <c r="HV23">
        <v>0</v>
      </c>
      <c r="HW23">
        <v>0</v>
      </c>
      <c r="HX23">
        <v>0</v>
      </c>
      <c r="HY23">
        <v>0</v>
      </c>
      <c r="HZ23">
        <v>0</v>
      </c>
      <c r="IA23">
        <v>0</v>
      </c>
      <c r="IB23">
        <v>0</v>
      </c>
      <c r="IC23">
        <v>0</v>
      </c>
      <c r="ID23">
        <v>0</v>
      </c>
      <c r="IE23">
        <v>0</v>
      </c>
      <c r="IF23">
        <v>0</v>
      </c>
      <c r="IG23">
        <v>0</v>
      </c>
      <c r="IH23">
        <v>0</v>
      </c>
      <c r="II23">
        <v>0</v>
      </c>
      <c r="IJ23">
        <v>0</v>
      </c>
      <c r="IK23">
        <v>0</v>
      </c>
      <c r="IL23">
        <v>0</v>
      </c>
      <c r="IM23">
        <v>0</v>
      </c>
      <c r="IN23">
        <v>0</v>
      </c>
      <c r="IO23">
        <v>0</v>
      </c>
      <c r="IP23">
        <v>0</v>
      </c>
      <c r="IQ23">
        <v>0</v>
      </c>
      <c r="IR23">
        <v>0</v>
      </c>
      <c r="IS23">
        <v>0</v>
      </c>
      <c r="IT23">
        <v>0</v>
      </c>
      <c r="IU23">
        <v>0</v>
      </c>
    </row>
    <row r="24" spans="3:255">
      <c r="C24" t="s">
        <v>77</v>
      </c>
      <c r="D24" t="s">
        <v>813</v>
      </c>
      <c r="E24" t="s">
        <v>808</v>
      </c>
    </row>
    <row r="25" spans="3:255">
      <c r="C25" t="s">
        <v>77</v>
      </c>
      <c r="D25" t="s">
        <v>814</v>
      </c>
      <c r="E25" t="s">
        <v>87</v>
      </c>
      <c r="F25">
        <v>3.5</v>
      </c>
      <c r="G25">
        <v>4</v>
      </c>
      <c r="H25">
        <v>4</v>
      </c>
      <c r="I25">
        <v>4</v>
      </c>
      <c r="J25">
        <v>4</v>
      </c>
      <c r="K25">
        <v>4</v>
      </c>
      <c r="L25">
        <v>4</v>
      </c>
      <c r="M25">
        <v>4</v>
      </c>
      <c r="N25">
        <v>4</v>
      </c>
      <c r="O25">
        <v>2</v>
      </c>
      <c r="P25">
        <v>2</v>
      </c>
      <c r="Q25">
        <v>2</v>
      </c>
      <c r="R25">
        <v>1</v>
      </c>
      <c r="S25">
        <v>1</v>
      </c>
      <c r="T25">
        <v>1</v>
      </c>
      <c r="U25">
        <v>1</v>
      </c>
      <c r="V25">
        <v>1</v>
      </c>
      <c r="W25">
        <v>1</v>
      </c>
      <c r="X25">
        <v>1</v>
      </c>
      <c r="Y25">
        <v>1</v>
      </c>
      <c r="Z25">
        <v>1</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v>0</v>
      </c>
      <c r="FW25">
        <v>0</v>
      </c>
      <c r="FX25">
        <v>0</v>
      </c>
      <c r="FY25">
        <v>0</v>
      </c>
      <c r="FZ25">
        <v>0</v>
      </c>
      <c r="GA25">
        <v>0</v>
      </c>
      <c r="GB25">
        <v>0</v>
      </c>
      <c r="GC25">
        <v>0</v>
      </c>
      <c r="GD25">
        <v>0</v>
      </c>
      <c r="GE25">
        <v>0</v>
      </c>
      <c r="GF25">
        <v>0</v>
      </c>
      <c r="GG25">
        <v>0</v>
      </c>
      <c r="GH25">
        <v>0</v>
      </c>
      <c r="GI25">
        <v>0</v>
      </c>
      <c r="GJ25">
        <v>0</v>
      </c>
      <c r="GK25">
        <v>0</v>
      </c>
      <c r="GL25">
        <v>0</v>
      </c>
      <c r="GM25">
        <v>0</v>
      </c>
      <c r="GN25">
        <v>0</v>
      </c>
      <c r="GO25">
        <v>0</v>
      </c>
      <c r="GP25">
        <v>0</v>
      </c>
      <c r="GQ25">
        <v>0</v>
      </c>
      <c r="GR25">
        <v>0</v>
      </c>
      <c r="GS25">
        <v>0</v>
      </c>
      <c r="GT25">
        <v>0</v>
      </c>
      <c r="GU25">
        <v>0</v>
      </c>
      <c r="GV25">
        <v>0</v>
      </c>
      <c r="GW25">
        <v>0</v>
      </c>
      <c r="GX25">
        <v>0</v>
      </c>
      <c r="GY25">
        <v>0</v>
      </c>
      <c r="GZ25">
        <v>0</v>
      </c>
      <c r="HA25">
        <v>0</v>
      </c>
      <c r="HN25">
        <v>0</v>
      </c>
      <c r="HO25">
        <v>0</v>
      </c>
      <c r="HP25">
        <v>0</v>
      </c>
      <c r="HQ25">
        <v>0</v>
      </c>
      <c r="HR25">
        <v>0</v>
      </c>
      <c r="HS25">
        <v>0</v>
      </c>
      <c r="HT25">
        <v>0</v>
      </c>
      <c r="HU25">
        <v>0</v>
      </c>
      <c r="HV25">
        <v>0</v>
      </c>
      <c r="HW25">
        <v>0</v>
      </c>
      <c r="HX25">
        <v>0</v>
      </c>
      <c r="HY25">
        <v>0</v>
      </c>
      <c r="HZ25">
        <v>0</v>
      </c>
      <c r="IA25">
        <v>0</v>
      </c>
      <c r="IB25">
        <v>0</v>
      </c>
      <c r="IC25">
        <v>0</v>
      </c>
      <c r="ID25">
        <v>0</v>
      </c>
      <c r="IE25">
        <v>0</v>
      </c>
      <c r="IF25">
        <v>0</v>
      </c>
      <c r="IG25">
        <v>0</v>
      </c>
      <c r="IH25">
        <v>0</v>
      </c>
      <c r="II25">
        <v>0</v>
      </c>
      <c r="IJ25">
        <v>0</v>
      </c>
      <c r="IK25">
        <v>0</v>
      </c>
      <c r="IL25">
        <v>0</v>
      </c>
      <c r="IM25">
        <v>0</v>
      </c>
      <c r="IN25">
        <v>0</v>
      </c>
      <c r="IO25">
        <v>0</v>
      </c>
      <c r="IP25">
        <v>0</v>
      </c>
      <c r="IQ25">
        <v>0</v>
      </c>
      <c r="IR25">
        <v>0</v>
      </c>
      <c r="IS25">
        <v>0</v>
      </c>
      <c r="IT25">
        <v>0</v>
      </c>
      <c r="IU25">
        <v>0</v>
      </c>
    </row>
    <row r="26" spans="3:255">
      <c r="E26" t="s">
        <v>815</v>
      </c>
    </row>
    <row r="27" spans="3:255">
      <c r="C27" t="s">
        <v>77</v>
      </c>
      <c r="D27" t="s">
        <v>816</v>
      </c>
      <c r="E27" t="s">
        <v>94</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v>0</v>
      </c>
      <c r="GA27">
        <v>0</v>
      </c>
      <c r="GB27">
        <v>0</v>
      </c>
      <c r="GC27">
        <v>0</v>
      </c>
      <c r="GD27">
        <v>0</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v>0</v>
      </c>
      <c r="GZ27">
        <v>0</v>
      </c>
      <c r="HA27">
        <v>0</v>
      </c>
      <c r="HN27">
        <v>0</v>
      </c>
      <c r="HO27">
        <v>0</v>
      </c>
      <c r="HP27">
        <v>0</v>
      </c>
      <c r="HQ27">
        <v>0</v>
      </c>
      <c r="HR27">
        <v>0</v>
      </c>
      <c r="HS27">
        <v>0</v>
      </c>
      <c r="HT27">
        <v>0</v>
      </c>
      <c r="HU27">
        <v>0</v>
      </c>
      <c r="HV27">
        <v>0</v>
      </c>
      <c r="HW27">
        <v>0</v>
      </c>
      <c r="HX27">
        <v>0</v>
      </c>
      <c r="HY27">
        <v>0</v>
      </c>
      <c r="HZ27">
        <v>0</v>
      </c>
      <c r="IA27">
        <v>0</v>
      </c>
      <c r="IB27">
        <v>0</v>
      </c>
      <c r="IC27">
        <v>0</v>
      </c>
      <c r="ID27">
        <v>0</v>
      </c>
      <c r="IE27">
        <v>0</v>
      </c>
      <c r="IF27">
        <v>0</v>
      </c>
      <c r="IG27">
        <v>0</v>
      </c>
      <c r="IH27">
        <v>0</v>
      </c>
      <c r="II27">
        <v>0</v>
      </c>
      <c r="IJ27">
        <v>0</v>
      </c>
      <c r="IK27">
        <v>0</v>
      </c>
      <c r="IL27">
        <v>0</v>
      </c>
      <c r="IM27">
        <v>0</v>
      </c>
      <c r="IN27">
        <v>0</v>
      </c>
      <c r="IO27">
        <v>0</v>
      </c>
      <c r="IP27">
        <v>0</v>
      </c>
      <c r="IQ27">
        <v>0</v>
      </c>
      <c r="IR27">
        <v>0</v>
      </c>
      <c r="IS27">
        <v>0</v>
      </c>
      <c r="IT27">
        <v>0</v>
      </c>
      <c r="IU27">
        <v>0</v>
      </c>
    </row>
    <row r="28" spans="3:255">
      <c r="C28" t="s">
        <v>77</v>
      </c>
      <c r="D28" t="s">
        <v>817</v>
      </c>
      <c r="E28" t="s">
        <v>90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T28">
        <v>0</v>
      </c>
      <c r="EU28">
        <v>0</v>
      </c>
      <c r="EV28">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v>0</v>
      </c>
      <c r="GV28">
        <v>0</v>
      </c>
      <c r="GW28">
        <v>0</v>
      </c>
      <c r="GX28">
        <v>0</v>
      </c>
      <c r="GY28">
        <v>0</v>
      </c>
      <c r="GZ28">
        <v>0</v>
      </c>
      <c r="HA28">
        <v>0</v>
      </c>
      <c r="HN28">
        <v>0</v>
      </c>
      <c r="HO28">
        <v>0</v>
      </c>
      <c r="HP28">
        <v>0</v>
      </c>
      <c r="HQ28">
        <v>0</v>
      </c>
      <c r="HR28">
        <v>0</v>
      </c>
      <c r="HS28">
        <v>0</v>
      </c>
      <c r="HT28">
        <v>0</v>
      </c>
      <c r="HU28">
        <v>0</v>
      </c>
      <c r="HV28">
        <v>0</v>
      </c>
      <c r="HW28">
        <v>0</v>
      </c>
      <c r="HX28">
        <v>0</v>
      </c>
      <c r="HY28">
        <v>0</v>
      </c>
      <c r="HZ28">
        <v>0</v>
      </c>
      <c r="IA28">
        <v>0</v>
      </c>
      <c r="IB28">
        <v>0</v>
      </c>
      <c r="IC28">
        <v>0</v>
      </c>
      <c r="ID28">
        <v>0</v>
      </c>
      <c r="IE28">
        <v>0</v>
      </c>
      <c r="IF28">
        <v>0</v>
      </c>
      <c r="IG28">
        <v>0</v>
      </c>
      <c r="IH28">
        <v>0</v>
      </c>
      <c r="II28">
        <v>0</v>
      </c>
      <c r="IJ28">
        <v>0</v>
      </c>
      <c r="IK28">
        <v>0</v>
      </c>
      <c r="IL28">
        <v>0</v>
      </c>
      <c r="IM28">
        <v>0</v>
      </c>
      <c r="IN28">
        <v>0</v>
      </c>
      <c r="IO28">
        <v>0</v>
      </c>
      <c r="IP28">
        <v>0</v>
      </c>
      <c r="IQ28">
        <v>0</v>
      </c>
      <c r="IR28">
        <v>0</v>
      </c>
      <c r="IS28">
        <v>0</v>
      </c>
      <c r="IT28">
        <v>0</v>
      </c>
      <c r="IU28">
        <v>0</v>
      </c>
    </row>
    <row r="29" spans="3:255">
      <c r="C29" t="s">
        <v>77</v>
      </c>
      <c r="D29" t="s">
        <v>818</v>
      </c>
      <c r="E29" t="s">
        <v>808</v>
      </c>
    </row>
    <row r="30" spans="3:255">
      <c r="C30" t="s">
        <v>77</v>
      </c>
      <c r="D30" t="s">
        <v>819</v>
      </c>
      <c r="E30" t="s">
        <v>87</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c r="EF30">
        <v>0</v>
      </c>
      <c r="EG30">
        <v>0</v>
      </c>
      <c r="ET30">
        <v>0</v>
      </c>
      <c r="EU30">
        <v>0</v>
      </c>
      <c r="EV30">
        <v>0</v>
      </c>
      <c r="EW30">
        <v>0</v>
      </c>
      <c r="EX30">
        <v>0</v>
      </c>
      <c r="EY30">
        <v>0</v>
      </c>
      <c r="EZ30">
        <v>0</v>
      </c>
      <c r="FA30">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v>0</v>
      </c>
      <c r="FW30">
        <v>0</v>
      </c>
      <c r="FX30">
        <v>0</v>
      </c>
      <c r="FY30">
        <v>0</v>
      </c>
      <c r="FZ30">
        <v>0</v>
      </c>
      <c r="GA30">
        <v>0</v>
      </c>
      <c r="GB30">
        <v>0</v>
      </c>
      <c r="GC30">
        <v>0</v>
      </c>
      <c r="GD30">
        <v>0</v>
      </c>
      <c r="GE30">
        <v>0</v>
      </c>
      <c r="GF30">
        <v>0</v>
      </c>
      <c r="GG30">
        <v>0</v>
      </c>
      <c r="GH30">
        <v>0</v>
      </c>
      <c r="GI30">
        <v>0</v>
      </c>
      <c r="GJ30">
        <v>0</v>
      </c>
      <c r="GK30">
        <v>0</v>
      </c>
      <c r="GL30">
        <v>0</v>
      </c>
      <c r="GM30">
        <v>0</v>
      </c>
      <c r="GN30">
        <v>0</v>
      </c>
      <c r="GO30">
        <v>0</v>
      </c>
      <c r="GP30">
        <v>0</v>
      </c>
      <c r="GQ30">
        <v>0</v>
      </c>
      <c r="GR30">
        <v>0</v>
      </c>
      <c r="GS30">
        <v>0</v>
      </c>
      <c r="GT30">
        <v>0</v>
      </c>
      <c r="GU30">
        <v>0</v>
      </c>
      <c r="GV30">
        <v>0</v>
      </c>
      <c r="GW30">
        <v>0</v>
      </c>
      <c r="GX30">
        <v>0</v>
      </c>
      <c r="GY30">
        <v>0</v>
      </c>
      <c r="GZ30">
        <v>0</v>
      </c>
      <c r="HA30">
        <v>0</v>
      </c>
      <c r="HN30">
        <v>0</v>
      </c>
      <c r="HO30">
        <v>0</v>
      </c>
      <c r="HP30">
        <v>0</v>
      </c>
      <c r="HQ30">
        <v>0</v>
      </c>
      <c r="HR30">
        <v>0</v>
      </c>
      <c r="HS30">
        <v>0</v>
      </c>
      <c r="HT30">
        <v>0</v>
      </c>
      <c r="HU30">
        <v>0</v>
      </c>
      <c r="HV30">
        <v>0</v>
      </c>
      <c r="HW30">
        <v>0</v>
      </c>
      <c r="HX30">
        <v>0</v>
      </c>
      <c r="HY30">
        <v>0</v>
      </c>
      <c r="HZ30">
        <v>0</v>
      </c>
      <c r="IA30">
        <v>0</v>
      </c>
      <c r="IB30">
        <v>0</v>
      </c>
      <c r="IC30">
        <v>0</v>
      </c>
      <c r="ID30">
        <v>0</v>
      </c>
      <c r="IE30">
        <v>0</v>
      </c>
      <c r="IF30">
        <v>0</v>
      </c>
      <c r="IG30">
        <v>0</v>
      </c>
      <c r="IH30">
        <v>0</v>
      </c>
      <c r="II30">
        <v>0</v>
      </c>
      <c r="IJ30">
        <v>0</v>
      </c>
      <c r="IK30">
        <v>0</v>
      </c>
      <c r="IL30">
        <v>0</v>
      </c>
      <c r="IM30">
        <v>0</v>
      </c>
      <c r="IN30">
        <v>0</v>
      </c>
      <c r="IO30">
        <v>0</v>
      </c>
      <c r="IP30">
        <v>0</v>
      </c>
      <c r="IQ30">
        <v>0</v>
      </c>
      <c r="IR30">
        <v>0</v>
      </c>
      <c r="IS30">
        <v>0</v>
      </c>
      <c r="IT30">
        <v>0</v>
      </c>
      <c r="IU30">
        <v>0</v>
      </c>
    </row>
    <row r="32" spans="3:255">
      <c r="C32" t="s">
        <v>77</v>
      </c>
      <c r="D32" t="s">
        <v>820</v>
      </c>
      <c r="E32" t="s">
        <v>91</v>
      </c>
      <c r="F32">
        <v>398.22499999999997</v>
      </c>
      <c r="G32">
        <v>396.34299999999996</v>
      </c>
      <c r="H32">
        <v>377.52800000000002</v>
      </c>
      <c r="I32">
        <v>344.46000000000004</v>
      </c>
      <c r="J32">
        <v>312.38</v>
      </c>
      <c r="K32">
        <v>283.51</v>
      </c>
      <c r="L32">
        <v>263.25</v>
      </c>
      <c r="M32">
        <v>260.93</v>
      </c>
      <c r="N32">
        <v>285.76</v>
      </c>
      <c r="O32">
        <v>317.19</v>
      </c>
      <c r="P32">
        <v>352.64</v>
      </c>
      <c r="Q32">
        <v>385.863</v>
      </c>
      <c r="R32">
        <v>396.42499999999995</v>
      </c>
      <c r="S32">
        <v>393.96100000000001</v>
      </c>
      <c r="T32">
        <v>375.15500000000003</v>
      </c>
      <c r="U32">
        <v>341.90999999999997</v>
      </c>
      <c r="V32">
        <v>309.74</v>
      </c>
      <c r="W32">
        <v>280.87</v>
      </c>
      <c r="X32">
        <v>260.42</v>
      </c>
      <c r="Y32">
        <v>258.10000000000002</v>
      </c>
      <c r="Z32">
        <v>283.21000000000004</v>
      </c>
      <c r="AA32">
        <v>315.52</v>
      </c>
      <c r="AB32">
        <v>351.15</v>
      </c>
      <c r="AC32">
        <v>384.45699999999999</v>
      </c>
      <c r="AD32">
        <v>391.41300000000001</v>
      </c>
      <c r="AE32">
        <v>389.125</v>
      </c>
      <c r="AF32">
        <v>370.66800000000001</v>
      </c>
      <c r="AG32">
        <v>338.05999999999995</v>
      </c>
      <c r="AH32">
        <v>306.7</v>
      </c>
      <c r="AI32">
        <v>278.19</v>
      </c>
      <c r="AJ32">
        <v>258.41500000000002</v>
      </c>
      <c r="AK32">
        <v>256.09000000000003</v>
      </c>
      <c r="AL32">
        <v>280.44</v>
      </c>
      <c r="AM32">
        <v>313.18</v>
      </c>
      <c r="AN32">
        <v>348.09</v>
      </c>
      <c r="AO32">
        <v>380.67599999999999</v>
      </c>
      <c r="AP32">
        <v>389.40700000000004</v>
      </c>
      <c r="AQ32">
        <v>387.11900000000003</v>
      </c>
      <c r="AR32">
        <v>368.83799999999997</v>
      </c>
      <c r="AS32">
        <v>336.71</v>
      </c>
      <c r="AT32">
        <v>305.70999999999998</v>
      </c>
      <c r="AU32">
        <v>277.47000000000003</v>
      </c>
      <c r="AV32">
        <v>257.7</v>
      </c>
      <c r="AW32">
        <v>255.53</v>
      </c>
      <c r="AX32">
        <v>279.63</v>
      </c>
      <c r="AY32">
        <v>312.10000000000002</v>
      </c>
      <c r="AZ32">
        <v>346.47</v>
      </c>
      <c r="BA32">
        <v>378.84899999999999</v>
      </c>
      <c r="BB32">
        <v>389.94399999999996</v>
      </c>
      <c r="BC32">
        <v>387.65600000000001</v>
      </c>
      <c r="BD32">
        <v>369.28399999999999</v>
      </c>
      <c r="BE32">
        <v>336.98</v>
      </c>
      <c r="BF32">
        <v>305.98</v>
      </c>
      <c r="BG32">
        <v>277.56</v>
      </c>
      <c r="BH32">
        <v>257.95</v>
      </c>
      <c r="BI32">
        <v>255.69</v>
      </c>
      <c r="BJ32">
        <v>279.89999999999998</v>
      </c>
      <c r="BK32">
        <v>312.37</v>
      </c>
      <c r="BL32">
        <v>346.83</v>
      </c>
      <c r="BM32">
        <v>379.29500000000002</v>
      </c>
      <c r="BN32">
        <v>390.39300000000003</v>
      </c>
      <c r="BO32">
        <v>388.19299999999998</v>
      </c>
      <c r="BP32">
        <v>369.64200000000005</v>
      </c>
      <c r="BQ32">
        <v>337.34</v>
      </c>
      <c r="BR32">
        <v>306.25</v>
      </c>
      <c r="BS32">
        <v>277.83</v>
      </c>
      <c r="BT32">
        <v>258.02999999999997</v>
      </c>
      <c r="BU32">
        <v>255.76999999999998</v>
      </c>
      <c r="BV32">
        <v>279.99</v>
      </c>
      <c r="BW32">
        <v>312.54999999999995</v>
      </c>
      <c r="BX32">
        <v>347.28</v>
      </c>
      <c r="BY32">
        <v>379.74400000000003</v>
      </c>
      <c r="BZ32">
        <v>391.73099999999999</v>
      </c>
      <c r="CA32">
        <v>389.44299999999998</v>
      </c>
      <c r="CB32">
        <v>370.89200000000005</v>
      </c>
      <c r="CC32">
        <v>338.24</v>
      </c>
      <c r="CD32">
        <v>306.88</v>
      </c>
      <c r="CE32">
        <v>278.27999999999997</v>
      </c>
      <c r="CF32">
        <v>258.35500000000002</v>
      </c>
      <c r="CG32">
        <v>256.09000000000003</v>
      </c>
      <c r="CH32">
        <v>280.52999999999997</v>
      </c>
      <c r="CI32">
        <v>313.27</v>
      </c>
      <c r="CJ32">
        <v>348.18</v>
      </c>
      <c r="CK32">
        <v>380.90300000000002</v>
      </c>
      <c r="CL32">
        <v>392.44400000000002</v>
      </c>
      <c r="CM32">
        <v>390.15600000000001</v>
      </c>
      <c r="CN32">
        <v>371.51700000000005</v>
      </c>
      <c r="CO32">
        <v>338.78</v>
      </c>
      <c r="CP32">
        <v>307.33</v>
      </c>
      <c r="CQ32">
        <v>278.64</v>
      </c>
      <c r="CR32">
        <v>258.60500000000002</v>
      </c>
      <c r="CS32">
        <v>256.33</v>
      </c>
      <c r="CT32">
        <v>280.89</v>
      </c>
      <c r="CU32">
        <v>313.81</v>
      </c>
      <c r="CV32">
        <v>348.72</v>
      </c>
      <c r="CW32">
        <v>381.70699999999999</v>
      </c>
      <c r="CX32">
        <v>393.15700000000004</v>
      </c>
      <c r="CY32">
        <v>390.86900000000003</v>
      </c>
      <c r="CZ32">
        <v>372.23</v>
      </c>
      <c r="DA32">
        <v>339.23</v>
      </c>
      <c r="DB32">
        <v>307.69</v>
      </c>
      <c r="DC32">
        <v>278.91000000000003</v>
      </c>
      <c r="DD32">
        <v>258.85000000000002</v>
      </c>
      <c r="DE32">
        <v>256.57</v>
      </c>
      <c r="DF32">
        <v>281.25</v>
      </c>
      <c r="DG32">
        <v>314.16999999999996</v>
      </c>
      <c r="DH32">
        <v>349.35</v>
      </c>
      <c r="DI32">
        <v>382.42</v>
      </c>
      <c r="DJ32">
        <v>393.96100000000001</v>
      </c>
      <c r="DK32">
        <v>391.673</v>
      </c>
      <c r="DL32">
        <v>372.94600000000003</v>
      </c>
      <c r="DM32">
        <v>339.77</v>
      </c>
      <c r="DN32">
        <v>308.04999999999995</v>
      </c>
      <c r="DO32">
        <v>279.18</v>
      </c>
      <c r="DP32">
        <v>259.01</v>
      </c>
      <c r="DQ32">
        <v>256.64999999999998</v>
      </c>
      <c r="DR32">
        <v>281.52</v>
      </c>
      <c r="DS32">
        <v>314.70999999999998</v>
      </c>
      <c r="DT32">
        <v>349.97999999999996</v>
      </c>
      <c r="DU32">
        <v>383.04500000000002</v>
      </c>
      <c r="DV32">
        <v>394.58299999999997</v>
      </c>
      <c r="DW32">
        <v>392.29499999999996</v>
      </c>
      <c r="DX32">
        <v>373.56799999999998</v>
      </c>
      <c r="DY32">
        <v>340.4</v>
      </c>
      <c r="DZ32">
        <v>308.58999999999997</v>
      </c>
      <c r="EA32">
        <v>279.54000000000002</v>
      </c>
      <c r="EB32">
        <v>259.17500000000001</v>
      </c>
      <c r="EC32">
        <v>256.89</v>
      </c>
      <c r="ED32">
        <v>281.79000000000002</v>
      </c>
      <c r="EE32">
        <v>315.07</v>
      </c>
      <c r="EF32">
        <v>350.52</v>
      </c>
      <c r="EG32">
        <v>383.66700000000003</v>
      </c>
      <c r="EH32">
        <v>395.387</v>
      </c>
      <c r="EI32">
        <v>393.09899999999999</v>
      </c>
      <c r="EJ32">
        <v>374.19299999999998</v>
      </c>
      <c r="EK32">
        <v>340.84999999999997</v>
      </c>
      <c r="EL32">
        <v>308.86</v>
      </c>
      <c r="EM32">
        <v>279.81</v>
      </c>
      <c r="EN32">
        <v>259.505</v>
      </c>
      <c r="EO32">
        <v>257.13</v>
      </c>
      <c r="EP32">
        <v>282.14999999999998</v>
      </c>
      <c r="EQ32">
        <v>315.43</v>
      </c>
      <c r="ER32">
        <v>351.15</v>
      </c>
      <c r="ES32">
        <v>384.38</v>
      </c>
      <c r="ET32">
        <v>396.1</v>
      </c>
      <c r="EU32">
        <v>393.72399999999999</v>
      </c>
      <c r="EV32">
        <v>374.90600000000006</v>
      </c>
      <c r="EW32">
        <v>341.29999999999995</v>
      </c>
      <c r="EX32">
        <v>309.22000000000003</v>
      </c>
      <c r="EY32">
        <v>280.08</v>
      </c>
      <c r="EZ32">
        <v>259.58499999999998</v>
      </c>
      <c r="FA32">
        <v>257.29000000000002</v>
      </c>
      <c r="FB32">
        <v>282.33</v>
      </c>
      <c r="FC32">
        <v>315.78999999999996</v>
      </c>
      <c r="FD32">
        <v>351.78</v>
      </c>
      <c r="FE32">
        <v>385.096</v>
      </c>
      <c r="FF32">
        <v>396.81299999999999</v>
      </c>
      <c r="FG32">
        <v>394.43700000000001</v>
      </c>
      <c r="FH32">
        <v>375.53099999999995</v>
      </c>
      <c r="FI32">
        <v>341.92999999999995</v>
      </c>
      <c r="FJ32">
        <v>309.58</v>
      </c>
      <c r="FK32">
        <v>280.44</v>
      </c>
      <c r="FL32">
        <v>259.83</v>
      </c>
      <c r="FM32">
        <v>257.45</v>
      </c>
      <c r="FN32">
        <v>282.60000000000002</v>
      </c>
      <c r="FO32">
        <v>316.33</v>
      </c>
      <c r="FP32">
        <v>352.14</v>
      </c>
      <c r="FQ32">
        <v>385.80900000000003</v>
      </c>
      <c r="FR32">
        <v>397.52600000000001</v>
      </c>
      <c r="FS32">
        <v>395.15</v>
      </c>
      <c r="FT32">
        <v>376.06500000000005</v>
      </c>
      <c r="FU32">
        <v>342.28999999999996</v>
      </c>
      <c r="FV32">
        <v>309.94</v>
      </c>
      <c r="FW32">
        <v>280.70999999999998</v>
      </c>
      <c r="FX32">
        <v>259.91000000000003</v>
      </c>
      <c r="FY32">
        <v>257.61</v>
      </c>
      <c r="FZ32">
        <v>282.96000000000004</v>
      </c>
      <c r="GA32">
        <v>316.69</v>
      </c>
      <c r="GB32">
        <v>352.77</v>
      </c>
      <c r="GC32">
        <v>386.34300000000002</v>
      </c>
      <c r="GD32">
        <v>398.23900000000003</v>
      </c>
      <c r="GE32">
        <v>395.77499999999998</v>
      </c>
      <c r="GF32">
        <v>376.69000000000005</v>
      </c>
      <c r="GG32">
        <v>342.83</v>
      </c>
      <c r="GH32">
        <v>310.39</v>
      </c>
      <c r="GI32">
        <v>280.98</v>
      </c>
      <c r="GJ32">
        <v>260.15499999999997</v>
      </c>
      <c r="GK32">
        <v>257.77</v>
      </c>
      <c r="GL32">
        <v>283.23</v>
      </c>
      <c r="GM32">
        <v>317.04999999999995</v>
      </c>
      <c r="GN32">
        <v>353.30999999999995</v>
      </c>
      <c r="GO32">
        <v>387.05600000000004</v>
      </c>
      <c r="GP32">
        <v>398.86399999999998</v>
      </c>
      <c r="GQ32">
        <v>396.488</v>
      </c>
      <c r="GR32">
        <v>377.31500000000005</v>
      </c>
      <c r="GS32">
        <v>343.19</v>
      </c>
      <c r="GT32">
        <v>310.65999999999997</v>
      </c>
      <c r="GU32">
        <v>281.34000000000003</v>
      </c>
      <c r="GV32">
        <v>260.40499999999997</v>
      </c>
      <c r="GW32">
        <v>258.01</v>
      </c>
      <c r="GX32">
        <v>283.5</v>
      </c>
      <c r="GY32">
        <v>317.40999999999997</v>
      </c>
      <c r="GZ32">
        <v>353.85</v>
      </c>
      <c r="HA32">
        <v>387.68100000000004</v>
      </c>
      <c r="HB32">
        <v>399.577</v>
      </c>
      <c r="HC32">
        <v>397.113</v>
      </c>
      <c r="HD32">
        <v>377.94000000000005</v>
      </c>
      <c r="HE32">
        <v>343.73</v>
      </c>
      <c r="HF32">
        <v>311.11</v>
      </c>
      <c r="HG32">
        <v>281.52</v>
      </c>
      <c r="HH32">
        <v>260.565</v>
      </c>
      <c r="HI32">
        <v>258.17</v>
      </c>
      <c r="HJ32">
        <v>283.86</v>
      </c>
      <c r="HK32">
        <v>317.95</v>
      </c>
      <c r="HL32">
        <v>354.29999999999995</v>
      </c>
      <c r="HM32">
        <v>388.30599999999998</v>
      </c>
      <c r="HN32">
        <v>400.202</v>
      </c>
      <c r="HO32">
        <v>397.738</v>
      </c>
      <c r="HP32">
        <v>378.47400000000005</v>
      </c>
      <c r="HQ32">
        <v>344.09</v>
      </c>
      <c r="HR32">
        <v>311.38</v>
      </c>
      <c r="HS32">
        <v>281.7</v>
      </c>
      <c r="HT32">
        <v>260.73</v>
      </c>
      <c r="HU32">
        <v>258.33</v>
      </c>
      <c r="HV32">
        <v>284.13</v>
      </c>
      <c r="HW32">
        <v>318.22000000000003</v>
      </c>
      <c r="HX32">
        <v>354.92999999999995</v>
      </c>
      <c r="HY32">
        <v>388.84000000000003</v>
      </c>
      <c r="HZ32">
        <v>400.91499999999996</v>
      </c>
      <c r="IA32">
        <v>398.45100000000002</v>
      </c>
      <c r="IB32">
        <v>379.09900000000005</v>
      </c>
      <c r="IC32">
        <v>344.63</v>
      </c>
      <c r="ID32">
        <v>311.74</v>
      </c>
      <c r="IE32">
        <v>282.06</v>
      </c>
      <c r="IF32">
        <v>260.89499999999998</v>
      </c>
      <c r="IG32">
        <v>258.49</v>
      </c>
      <c r="IH32">
        <v>284.39999999999998</v>
      </c>
      <c r="II32">
        <v>318.66999999999996</v>
      </c>
      <c r="IJ32">
        <v>355.38</v>
      </c>
      <c r="IK32">
        <v>389.46499999999997</v>
      </c>
      <c r="IL32">
        <v>401.63099999999997</v>
      </c>
      <c r="IM32">
        <v>399.16700000000003</v>
      </c>
      <c r="IN32">
        <v>379.72400000000005</v>
      </c>
      <c r="IO32">
        <v>345.26</v>
      </c>
      <c r="IP32">
        <v>312.10000000000002</v>
      </c>
      <c r="IQ32">
        <v>282.33</v>
      </c>
      <c r="IR32">
        <v>261.05500000000001</v>
      </c>
      <c r="IS32">
        <v>258.64999999999998</v>
      </c>
      <c r="IT32">
        <v>284.67</v>
      </c>
      <c r="IU32">
        <v>318.94</v>
      </c>
    </row>
    <row r="33" spans="3:255">
      <c r="C33" t="s">
        <v>77</v>
      </c>
      <c r="D33" t="s">
        <v>821</v>
      </c>
      <c r="E33" t="s">
        <v>92</v>
      </c>
      <c r="F33">
        <v>0</v>
      </c>
      <c r="G33">
        <v>0</v>
      </c>
      <c r="H33">
        <v>0</v>
      </c>
      <c r="I33">
        <v>0</v>
      </c>
      <c r="J33">
        <v>0</v>
      </c>
      <c r="K33">
        <v>0</v>
      </c>
      <c r="L33">
        <v>0</v>
      </c>
      <c r="M33">
        <v>0</v>
      </c>
      <c r="N33">
        <v>0</v>
      </c>
      <c r="O33">
        <v>0</v>
      </c>
      <c r="P33">
        <v>0</v>
      </c>
      <c r="Q33">
        <v>0</v>
      </c>
      <c r="R33">
        <v>33.018616000078048</v>
      </c>
      <c r="S33">
        <v>0</v>
      </c>
      <c r="T33">
        <v>0</v>
      </c>
      <c r="U33">
        <v>0</v>
      </c>
      <c r="V33">
        <v>0</v>
      </c>
      <c r="W33">
        <v>0</v>
      </c>
      <c r="X33">
        <v>0</v>
      </c>
      <c r="Y33">
        <v>0</v>
      </c>
      <c r="Z33">
        <v>0</v>
      </c>
      <c r="AA33">
        <v>0</v>
      </c>
      <c r="AB33">
        <v>0</v>
      </c>
      <c r="AC33">
        <v>0</v>
      </c>
      <c r="AD33">
        <v>32.601161744185035</v>
      </c>
      <c r="AE33">
        <v>0</v>
      </c>
      <c r="AF33">
        <v>0</v>
      </c>
      <c r="AG33">
        <v>0</v>
      </c>
      <c r="AH33">
        <v>0</v>
      </c>
      <c r="AI33">
        <v>0</v>
      </c>
      <c r="AJ33">
        <v>0</v>
      </c>
      <c r="AK33">
        <v>0</v>
      </c>
      <c r="AL33">
        <v>0</v>
      </c>
      <c r="AM33">
        <v>0</v>
      </c>
      <c r="AN33">
        <v>0</v>
      </c>
      <c r="AO33">
        <v>0</v>
      </c>
      <c r="AP33">
        <v>32.434080092684354</v>
      </c>
      <c r="AQ33">
        <v>0</v>
      </c>
      <c r="AR33">
        <v>0</v>
      </c>
      <c r="AS33">
        <v>0</v>
      </c>
      <c r="AT33">
        <v>0</v>
      </c>
      <c r="AU33">
        <v>0</v>
      </c>
      <c r="AV33">
        <v>0</v>
      </c>
      <c r="AW33">
        <v>0</v>
      </c>
      <c r="AX33">
        <v>0</v>
      </c>
      <c r="AY33">
        <v>0</v>
      </c>
      <c r="AZ33">
        <v>0</v>
      </c>
      <c r="BA33">
        <v>0</v>
      </c>
      <c r="BB33">
        <v>32.47880733438717</v>
      </c>
      <c r="BC33">
        <v>0</v>
      </c>
      <c r="BD33">
        <v>0</v>
      </c>
      <c r="BE33">
        <v>0</v>
      </c>
      <c r="BF33">
        <v>0</v>
      </c>
      <c r="BG33">
        <v>0</v>
      </c>
      <c r="BH33">
        <v>0</v>
      </c>
      <c r="BI33">
        <v>0</v>
      </c>
      <c r="BJ33">
        <v>0</v>
      </c>
      <c r="BK33">
        <v>0</v>
      </c>
      <c r="BL33">
        <v>0</v>
      </c>
      <c r="BM33">
        <v>0</v>
      </c>
      <c r="BN33">
        <v>32.516204972235535</v>
      </c>
      <c r="BZ33">
        <v>32.627648267204577</v>
      </c>
      <c r="CL33">
        <v>32.687034716616338</v>
      </c>
      <c r="CX33">
        <v>32.746421166028099</v>
      </c>
      <c r="DJ33">
        <v>32.813387092152993</v>
      </c>
      <c r="DV33">
        <v>32.865194064851607</v>
      </c>
      <c r="EH33">
        <v>32.932159990976508</v>
      </c>
      <c r="ET33">
        <v>32.991546440388262</v>
      </c>
      <c r="FF33">
        <v>33.050932889800016</v>
      </c>
      <c r="FR33">
        <v>33.110319339211777</v>
      </c>
      <c r="GD33">
        <v>33.169705788623531</v>
      </c>
      <c r="GP33">
        <v>33.22176263418082</v>
      </c>
      <c r="HB33">
        <v>33.281149083592581</v>
      </c>
      <c r="HN33">
        <v>33.333205929149869</v>
      </c>
      <c r="HZ33">
        <v>33.392592378561623</v>
      </c>
      <c r="IL33">
        <v>33.452228700832052</v>
      </c>
    </row>
    <row r="35" spans="3:255">
      <c r="C35" t="s">
        <v>77</v>
      </c>
      <c r="D35" t="s">
        <v>822</v>
      </c>
      <c r="E35" t="s">
        <v>93</v>
      </c>
      <c r="F35">
        <v>0</v>
      </c>
      <c r="G35">
        <v>0</v>
      </c>
      <c r="H35">
        <v>0</v>
      </c>
      <c r="I35">
        <v>0</v>
      </c>
      <c r="J35">
        <v>0</v>
      </c>
      <c r="K35">
        <v>0</v>
      </c>
      <c r="L35">
        <v>0</v>
      </c>
      <c r="M35">
        <v>0</v>
      </c>
      <c r="N35">
        <v>0</v>
      </c>
      <c r="O35">
        <v>0</v>
      </c>
      <c r="P35">
        <v>0</v>
      </c>
      <c r="Q35">
        <v>0</v>
      </c>
      <c r="R35">
        <v>429.44361600007801</v>
      </c>
      <c r="S35">
        <v>0</v>
      </c>
      <c r="T35">
        <v>0</v>
      </c>
      <c r="U35">
        <v>0</v>
      </c>
      <c r="V35">
        <v>0</v>
      </c>
      <c r="W35">
        <v>0</v>
      </c>
      <c r="X35">
        <v>0</v>
      </c>
      <c r="Y35">
        <v>0</v>
      </c>
      <c r="Z35">
        <v>0</v>
      </c>
      <c r="AA35">
        <v>0</v>
      </c>
      <c r="AB35">
        <v>0</v>
      </c>
      <c r="AC35">
        <v>0</v>
      </c>
      <c r="AD35">
        <v>424.01416174418506</v>
      </c>
      <c r="AE35">
        <v>0</v>
      </c>
      <c r="AF35">
        <v>0</v>
      </c>
      <c r="AG35">
        <v>0</v>
      </c>
      <c r="AH35">
        <v>0</v>
      </c>
      <c r="AI35">
        <v>0</v>
      </c>
      <c r="AJ35">
        <v>0</v>
      </c>
      <c r="AK35">
        <v>0</v>
      </c>
      <c r="AL35">
        <v>0</v>
      </c>
      <c r="AM35">
        <v>0</v>
      </c>
      <c r="AN35">
        <v>0</v>
      </c>
      <c r="AO35">
        <v>0</v>
      </c>
      <c r="AP35">
        <v>421.84108009268436</v>
      </c>
      <c r="AQ35">
        <v>0</v>
      </c>
      <c r="AR35">
        <v>0</v>
      </c>
      <c r="AS35">
        <v>0</v>
      </c>
      <c r="AT35">
        <v>0</v>
      </c>
      <c r="AU35">
        <v>0</v>
      </c>
      <c r="AV35">
        <v>0</v>
      </c>
      <c r="AW35">
        <v>0</v>
      </c>
      <c r="AX35">
        <v>0</v>
      </c>
      <c r="AY35">
        <v>0</v>
      </c>
      <c r="AZ35">
        <v>0</v>
      </c>
      <c r="BA35">
        <v>0</v>
      </c>
      <c r="BB35">
        <v>422.42280733438713</v>
      </c>
      <c r="BC35">
        <v>0</v>
      </c>
      <c r="BD35">
        <v>0</v>
      </c>
      <c r="BE35">
        <v>0</v>
      </c>
      <c r="BF35">
        <v>0</v>
      </c>
      <c r="BG35">
        <v>0</v>
      </c>
      <c r="BH35">
        <v>0</v>
      </c>
      <c r="BI35">
        <v>0</v>
      </c>
      <c r="BJ35">
        <v>0</v>
      </c>
      <c r="BK35">
        <v>0</v>
      </c>
      <c r="BL35">
        <v>0</v>
      </c>
      <c r="BM35">
        <v>0</v>
      </c>
      <c r="BN35">
        <v>422.90920497223556</v>
      </c>
      <c r="BZ35">
        <v>424.35864826720456</v>
      </c>
      <c r="CL35">
        <v>425.13103471661634</v>
      </c>
      <c r="CX35">
        <v>425.90342116602812</v>
      </c>
      <c r="DJ35">
        <v>426.77438709215301</v>
      </c>
      <c r="DV35">
        <v>427.44819406485158</v>
      </c>
      <c r="EH35">
        <v>428.31915999097652</v>
      </c>
      <c r="ET35">
        <v>429.0915464403883</v>
      </c>
      <c r="FF35">
        <v>429.86393288980003</v>
      </c>
      <c r="FR35">
        <v>430.63631933921181</v>
      </c>
      <c r="GD35">
        <v>431.40870578862359</v>
      </c>
      <c r="GP35">
        <v>432.08576263418081</v>
      </c>
      <c r="HB35">
        <v>432.85814908359259</v>
      </c>
      <c r="HN35">
        <v>433.53520592914987</v>
      </c>
      <c r="HZ35">
        <v>434.30759237856159</v>
      </c>
      <c r="IL35">
        <v>435.08322870083202</v>
      </c>
    </row>
    <row r="36" spans="3:255">
      <c r="R36">
        <v>8.3290952891664383E-2</v>
      </c>
      <c r="AD36">
        <v>8.3290952891664383E-2</v>
      </c>
      <c r="AP36">
        <v>8.3290952891664383E-2</v>
      </c>
      <c r="BB36">
        <v>8.3290952891664383E-2</v>
      </c>
      <c r="BN36">
        <v>8.3290952891664383E-2</v>
      </c>
      <c r="BZ36">
        <v>8.3290952891664383E-2</v>
      </c>
      <c r="CL36">
        <v>8.3290952891664383E-2</v>
      </c>
      <c r="CX36">
        <v>8.3290952891664383E-2</v>
      </c>
      <c r="DJ36">
        <v>8.3290952891664383E-2</v>
      </c>
      <c r="DV36">
        <v>8.3290952891664383E-2</v>
      </c>
      <c r="EH36">
        <v>8.3290952891664383E-2</v>
      </c>
      <c r="ET36">
        <v>8.3290952891664383E-2</v>
      </c>
      <c r="FF36">
        <v>8.3290952891664383E-2</v>
      </c>
      <c r="FR36">
        <v>8.3290952891664383E-2</v>
      </c>
      <c r="GD36">
        <v>8.3290952891664383E-2</v>
      </c>
      <c r="GP36">
        <v>8.3290952891664383E-2</v>
      </c>
      <c r="HB36">
        <v>8.3290952891664383E-2</v>
      </c>
      <c r="HN36">
        <v>8.3290952891664383E-2</v>
      </c>
      <c r="HZ36">
        <v>8.3290952891664383E-2</v>
      </c>
      <c r="IL36">
        <v>8.3290952891664383E-2</v>
      </c>
    </row>
    <row r="38" spans="3:255">
      <c r="C38" t="s">
        <v>765</v>
      </c>
      <c r="D38" t="s">
        <v>823</v>
      </c>
      <c r="E38" t="s">
        <v>794</v>
      </c>
      <c r="F38">
        <v>372.9</v>
      </c>
      <c r="G38">
        <v>336.8</v>
      </c>
      <c r="H38">
        <v>372.9</v>
      </c>
      <c r="I38">
        <v>360.9</v>
      </c>
      <c r="J38">
        <v>372.9</v>
      </c>
      <c r="K38">
        <v>360.9</v>
      </c>
      <c r="L38">
        <v>369.6</v>
      </c>
      <c r="M38">
        <v>372.9</v>
      </c>
      <c r="N38">
        <v>360.9</v>
      </c>
      <c r="O38">
        <v>372.9</v>
      </c>
      <c r="P38">
        <v>360.9</v>
      </c>
      <c r="Q38">
        <v>372.9</v>
      </c>
      <c r="R38">
        <v>372.9</v>
      </c>
      <c r="S38">
        <v>336.8</v>
      </c>
      <c r="T38">
        <v>372.9</v>
      </c>
      <c r="U38">
        <v>360.9</v>
      </c>
      <c r="V38">
        <v>372.9</v>
      </c>
      <c r="W38">
        <v>360.9</v>
      </c>
      <c r="X38">
        <v>369.6</v>
      </c>
      <c r="Y38">
        <v>372.9</v>
      </c>
      <c r="Z38">
        <v>360.9</v>
      </c>
      <c r="AA38">
        <v>372.9</v>
      </c>
      <c r="AB38">
        <v>360.9</v>
      </c>
      <c r="AC38">
        <v>372.9</v>
      </c>
      <c r="AD38">
        <v>372.9</v>
      </c>
      <c r="AE38">
        <v>336.8</v>
      </c>
      <c r="AF38">
        <v>372.9</v>
      </c>
      <c r="AG38">
        <v>360.9</v>
      </c>
      <c r="AH38">
        <v>372.9</v>
      </c>
      <c r="AI38">
        <v>360.9</v>
      </c>
      <c r="AJ38">
        <v>369.6</v>
      </c>
      <c r="AK38">
        <v>372.9</v>
      </c>
      <c r="AL38">
        <v>360.9</v>
      </c>
      <c r="AM38">
        <v>372.9</v>
      </c>
      <c r="AN38">
        <v>360.9</v>
      </c>
      <c r="AO38">
        <v>372.9</v>
      </c>
      <c r="AP38">
        <v>372.9</v>
      </c>
      <c r="AQ38">
        <v>336.8</v>
      </c>
      <c r="AR38">
        <v>372.9</v>
      </c>
      <c r="AS38">
        <v>360.9</v>
      </c>
      <c r="AT38">
        <v>372.9</v>
      </c>
      <c r="AU38">
        <v>360.9</v>
      </c>
      <c r="AV38">
        <v>369.6</v>
      </c>
      <c r="AW38">
        <v>372.9</v>
      </c>
      <c r="AX38">
        <v>360.9</v>
      </c>
      <c r="AY38">
        <v>372.9</v>
      </c>
      <c r="AZ38">
        <v>360.9</v>
      </c>
      <c r="BA38">
        <v>372.9</v>
      </c>
      <c r="BB38">
        <v>372.9</v>
      </c>
      <c r="BC38">
        <v>336.8</v>
      </c>
      <c r="BD38">
        <v>372.9</v>
      </c>
      <c r="BE38">
        <v>360.9</v>
      </c>
      <c r="BF38">
        <v>372.9</v>
      </c>
      <c r="BG38">
        <v>360.9</v>
      </c>
      <c r="BH38">
        <v>369.6</v>
      </c>
      <c r="BI38">
        <v>372.9</v>
      </c>
      <c r="BJ38">
        <v>360.9</v>
      </c>
      <c r="BK38">
        <v>372.9</v>
      </c>
      <c r="BL38">
        <v>360.9</v>
      </c>
      <c r="BM38">
        <v>372.9</v>
      </c>
      <c r="BN38">
        <v>372.9</v>
      </c>
      <c r="BO38">
        <v>336.8</v>
      </c>
      <c r="BP38">
        <v>372.9</v>
      </c>
      <c r="BQ38">
        <v>360.9</v>
      </c>
      <c r="BR38">
        <v>372.9</v>
      </c>
      <c r="BS38">
        <v>360.9</v>
      </c>
      <c r="BT38">
        <v>369.6</v>
      </c>
      <c r="BU38">
        <v>372.9</v>
      </c>
      <c r="BV38">
        <v>360.9</v>
      </c>
      <c r="BW38">
        <v>372.9</v>
      </c>
      <c r="BX38">
        <v>360.9</v>
      </c>
      <c r="BY38">
        <v>372.9</v>
      </c>
      <c r="BZ38">
        <v>372.9</v>
      </c>
      <c r="CA38">
        <v>336.8</v>
      </c>
      <c r="CB38">
        <v>372.9</v>
      </c>
      <c r="CC38">
        <v>360.9</v>
      </c>
      <c r="CD38">
        <v>372.9</v>
      </c>
      <c r="CE38">
        <v>360.9</v>
      </c>
      <c r="CF38">
        <v>369.6</v>
      </c>
      <c r="CG38">
        <v>372.9</v>
      </c>
      <c r="CH38">
        <v>360.9</v>
      </c>
      <c r="CI38">
        <v>372.9</v>
      </c>
      <c r="CJ38">
        <v>360.9</v>
      </c>
      <c r="CK38">
        <v>372.9</v>
      </c>
      <c r="CL38">
        <v>372.9</v>
      </c>
      <c r="CM38">
        <v>336.8</v>
      </c>
      <c r="CN38">
        <v>372.9</v>
      </c>
      <c r="CO38">
        <v>360.9</v>
      </c>
      <c r="CP38">
        <v>372.9</v>
      </c>
      <c r="CQ38">
        <v>360.9</v>
      </c>
      <c r="CR38">
        <v>369.6</v>
      </c>
      <c r="CS38">
        <v>372.9</v>
      </c>
      <c r="CT38">
        <v>360.9</v>
      </c>
      <c r="CU38">
        <v>372.9</v>
      </c>
      <c r="CV38">
        <v>360.9</v>
      </c>
      <c r="CW38">
        <v>372.9</v>
      </c>
      <c r="CX38">
        <v>372.9</v>
      </c>
      <c r="CY38">
        <v>336.8</v>
      </c>
      <c r="CZ38">
        <v>372.9</v>
      </c>
      <c r="DA38">
        <v>360.9</v>
      </c>
      <c r="DB38">
        <v>372.9</v>
      </c>
      <c r="DC38">
        <v>360.9</v>
      </c>
      <c r="DD38">
        <v>369.6</v>
      </c>
      <c r="DE38">
        <v>372.9</v>
      </c>
      <c r="DF38">
        <v>360.9</v>
      </c>
      <c r="DG38">
        <v>372.9</v>
      </c>
      <c r="DH38">
        <v>360.9</v>
      </c>
      <c r="DI38">
        <v>372.9</v>
      </c>
      <c r="DJ38">
        <v>372.9</v>
      </c>
      <c r="DK38">
        <v>336.8</v>
      </c>
      <c r="DL38">
        <v>372.9</v>
      </c>
      <c r="DM38">
        <v>360.9</v>
      </c>
      <c r="DN38">
        <v>372.9</v>
      </c>
      <c r="DO38">
        <v>360.9</v>
      </c>
      <c r="DP38">
        <v>369.6</v>
      </c>
      <c r="DQ38">
        <v>372.9</v>
      </c>
      <c r="DR38">
        <v>360.9</v>
      </c>
      <c r="DS38">
        <v>372.9</v>
      </c>
      <c r="DT38">
        <v>360.9</v>
      </c>
      <c r="DU38">
        <v>372.9</v>
      </c>
      <c r="DV38">
        <v>372.9</v>
      </c>
      <c r="DW38">
        <v>336.8</v>
      </c>
      <c r="DX38">
        <v>372.9</v>
      </c>
      <c r="DY38">
        <v>360.9</v>
      </c>
      <c r="DZ38">
        <v>372.9</v>
      </c>
      <c r="EA38">
        <v>360.9</v>
      </c>
      <c r="EB38">
        <v>369.6</v>
      </c>
      <c r="EC38">
        <v>372.9</v>
      </c>
      <c r="ED38">
        <v>360.9</v>
      </c>
      <c r="EE38">
        <v>372.9</v>
      </c>
      <c r="EF38">
        <v>360.9</v>
      </c>
      <c r="EG38">
        <v>372.9</v>
      </c>
      <c r="EH38">
        <v>372.9</v>
      </c>
      <c r="EI38">
        <v>336.8</v>
      </c>
      <c r="EJ38">
        <v>372.9</v>
      </c>
      <c r="EK38">
        <v>360.9</v>
      </c>
      <c r="EL38">
        <v>372.9</v>
      </c>
      <c r="EM38">
        <v>360.9</v>
      </c>
      <c r="EN38">
        <v>369.6</v>
      </c>
      <c r="EO38">
        <v>372.9</v>
      </c>
      <c r="EP38">
        <v>360.9</v>
      </c>
      <c r="EQ38">
        <v>372.9</v>
      </c>
      <c r="ER38">
        <v>360.9</v>
      </c>
      <c r="ES38">
        <v>372.9</v>
      </c>
      <c r="ET38">
        <v>372.9</v>
      </c>
      <c r="EU38">
        <v>336.8</v>
      </c>
      <c r="EV38">
        <v>372.9</v>
      </c>
      <c r="EW38">
        <v>360.9</v>
      </c>
      <c r="EX38">
        <v>372.9</v>
      </c>
      <c r="EY38">
        <v>360.9</v>
      </c>
      <c r="EZ38">
        <v>369.6</v>
      </c>
      <c r="FA38">
        <v>372.9</v>
      </c>
      <c r="FB38">
        <v>360.9</v>
      </c>
      <c r="FC38">
        <v>372.9</v>
      </c>
      <c r="FD38">
        <v>360.9</v>
      </c>
      <c r="FE38">
        <v>372.9</v>
      </c>
      <c r="FF38">
        <v>372.9</v>
      </c>
      <c r="FG38">
        <v>336.8</v>
      </c>
      <c r="FH38">
        <v>372.9</v>
      </c>
      <c r="FI38">
        <v>360.9</v>
      </c>
      <c r="FJ38">
        <v>372.9</v>
      </c>
      <c r="FK38">
        <v>360.9</v>
      </c>
      <c r="FL38">
        <v>369.6</v>
      </c>
      <c r="FM38">
        <v>372.9</v>
      </c>
      <c r="FN38">
        <v>360.9</v>
      </c>
      <c r="FO38">
        <v>372.9</v>
      </c>
      <c r="FP38">
        <v>360.9</v>
      </c>
      <c r="FQ38">
        <v>372.9</v>
      </c>
      <c r="FR38">
        <v>372.9</v>
      </c>
      <c r="FS38">
        <v>336.8</v>
      </c>
      <c r="FT38">
        <v>372.9</v>
      </c>
      <c r="FU38">
        <v>360.9</v>
      </c>
      <c r="FV38">
        <v>372.9</v>
      </c>
      <c r="FW38">
        <v>360.9</v>
      </c>
      <c r="FX38">
        <v>369.6</v>
      </c>
      <c r="FY38">
        <v>372.9</v>
      </c>
      <c r="FZ38">
        <v>360.9</v>
      </c>
      <c r="GA38">
        <v>372.9</v>
      </c>
      <c r="GB38">
        <v>360.9</v>
      </c>
      <c r="GC38">
        <v>372.9</v>
      </c>
      <c r="GD38">
        <v>372.9</v>
      </c>
      <c r="GE38">
        <v>336.8</v>
      </c>
      <c r="GF38">
        <v>372.9</v>
      </c>
      <c r="GG38">
        <v>360.9</v>
      </c>
      <c r="GH38">
        <v>372.9</v>
      </c>
      <c r="GI38">
        <v>360.9</v>
      </c>
      <c r="GJ38">
        <v>369.6</v>
      </c>
      <c r="GK38">
        <v>372.9</v>
      </c>
      <c r="GL38">
        <v>360.9</v>
      </c>
      <c r="GM38">
        <v>372.9</v>
      </c>
      <c r="GN38">
        <v>360.9</v>
      </c>
      <c r="GO38">
        <v>372.9</v>
      </c>
      <c r="GP38">
        <v>372.9</v>
      </c>
      <c r="GQ38">
        <v>336.8</v>
      </c>
      <c r="GR38">
        <v>372.9</v>
      </c>
      <c r="GS38">
        <v>360.9</v>
      </c>
      <c r="GT38">
        <v>372.9</v>
      </c>
      <c r="GU38">
        <v>360.9</v>
      </c>
      <c r="GV38">
        <v>369.6</v>
      </c>
      <c r="GW38">
        <v>372.9</v>
      </c>
      <c r="GX38">
        <v>360.9</v>
      </c>
      <c r="GY38">
        <v>372.9</v>
      </c>
      <c r="GZ38">
        <v>360.9</v>
      </c>
      <c r="HA38">
        <v>372.9</v>
      </c>
      <c r="HB38">
        <v>372.9</v>
      </c>
      <c r="HC38">
        <v>336.8</v>
      </c>
      <c r="HD38">
        <v>372.9</v>
      </c>
      <c r="HE38">
        <v>360.9</v>
      </c>
      <c r="HF38">
        <v>372.9</v>
      </c>
      <c r="HG38">
        <v>360.9</v>
      </c>
      <c r="HH38">
        <v>369.6</v>
      </c>
      <c r="HI38">
        <v>372.9</v>
      </c>
      <c r="HJ38">
        <v>360.9</v>
      </c>
      <c r="HK38">
        <v>372.9</v>
      </c>
      <c r="HL38">
        <v>360.9</v>
      </c>
      <c r="HM38">
        <v>372.9</v>
      </c>
      <c r="HN38">
        <v>372.9</v>
      </c>
      <c r="HO38">
        <v>336.8</v>
      </c>
      <c r="HP38">
        <v>372.9</v>
      </c>
      <c r="HQ38">
        <v>360.9</v>
      </c>
      <c r="HR38">
        <v>372.9</v>
      </c>
      <c r="HS38">
        <v>360.9</v>
      </c>
      <c r="HT38">
        <v>369.6</v>
      </c>
      <c r="HU38">
        <v>372.9</v>
      </c>
      <c r="HV38">
        <v>360.9</v>
      </c>
      <c r="HW38">
        <v>372.9</v>
      </c>
      <c r="HX38">
        <v>360.9</v>
      </c>
      <c r="HY38">
        <v>372.9</v>
      </c>
      <c r="HZ38">
        <v>372.9</v>
      </c>
      <c r="IA38">
        <v>336.8</v>
      </c>
      <c r="IB38">
        <v>372.9</v>
      </c>
      <c r="IC38">
        <v>360.9</v>
      </c>
      <c r="ID38">
        <v>372.9</v>
      </c>
      <c r="IE38">
        <v>360.9</v>
      </c>
      <c r="IF38">
        <v>369.6</v>
      </c>
      <c r="IG38">
        <v>372.9</v>
      </c>
      <c r="IH38">
        <v>360.9</v>
      </c>
      <c r="II38">
        <v>372.9</v>
      </c>
      <c r="IJ38">
        <v>360.9</v>
      </c>
      <c r="IK38">
        <v>372.9</v>
      </c>
      <c r="IL38">
        <v>372.9</v>
      </c>
      <c r="IM38">
        <v>336.8</v>
      </c>
      <c r="IN38">
        <v>372.9</v>
      </c>
      <c r="IO38">
        <v>360.9</v>
      </c>
      <c r="IP38">
        <v>372.9</v>
      </c>
      <c r="IQ38">
        <v>360.9</v>
      </c>
      <c r="IR38">
        <v>369.6</v>
      </c>
      <c r="IS38">
        <v>372.9</v>
      </c>
      <c r="IT38">
        <v>360.9</v>
      </c>
      <c r="IU38">
        <v>372.9</v>
      </c>
    </row>
    <row r="39" spans="3:255">
      <c r="C39" t="s">
        <v>765</v>
      </c>
      <c r="D39" t="s">
        <v>824</v>
      </c>
      <c r="E39" t="s">
        <v>796</v>
      </c>
      <c r="F39">
        <v>205.50023999999999</v>
      </c>
      <c r="G39">
        <v>185.61312000000001</v>
      </c>
      <c r="H39">
        <v>205.22403</v>
      </c>
      <c r="I39">
        <v>198.87</v>
      </c>
      <c r="J39">
        <v>205.50023999999999</v>
      </c>
      <c r="K39">
        <v>198.87</v>
      </c>
      <c r="L39">
        <v>202.30024000000017</v>
      </c>
      <c r="M39">
        <v>205.50023999999999</v>
      </c>
      <c r="N39">
        <v>198.87</v>
      </c>
      <c r="O39">
        <v>205.50023999999999</v>
      </c>
      <c r="P39">
        <v>199.14741000000001</v>
      </c>
      <c r="Q39">
        <v>205.50023999999999</v>
      </c>
      <c r="R39">
        <v>205.50023999999999</v>
      </c>
      <c r="S39">
        <v>185.61312000000001</v>
      </c>
      <c r="T39">
        <v>205.22403</v>
      </c>
      <c r="U39">
        <v>198.87</v>
      </c>
      <c r="V39">
        <v>205.50023999999999</v>
      </c>
      <c r="W39">
        <v>198.87</v>
      </c>
      <c r="X39">
        <v>202.30024000000017</v>
      </c>
      <c r="Y39">
        <v>205.50023999999999</v>
      </c>
      <c r="Z39">
        <v>198.87</v>
      </c>
      <c r="AA39">
        <v>205.50023999999999</v>
      </c>
      <c r="AB39">
        <v>199.14741000000001</v>
      </c>
      <c r="AC39">
        <v>205.50023999999999</v>
      </c>
      <c r="AD39">
        <v>205.50023999999999</v>
      </c>
      <c r="AE39">
        <v>192.24216000000001</v>
      </c>
      <c r="AF39">
        <v>205.22403</v>
      </c>
      <c r="AG39">
        <v>198.87</v>
      </c>
      <c r="AH39">
        <v>205.50023999999999</v>
      </c>
      <c r="AI39">
        <v>198.87</v>
      </c>
      <c r="AJ39">
        <v>195.70023999999981</v>
      </c>
      <c r="AK39">
        <v>205.50023999999999</v>
      </c>
      <c r="AL39">
        <v>198.87</v>
      </c>
      <c r="AM39">
        <v>205.50023999999999</v>
      </c>
      <c r="AN39">
        <v>199.14741000000001</v>
      </c>
      <c r="AO39">
        <v>205.50023999999999</v>
      </c>
      <c r="AP39">
        <v>205.50023999999999</v>
      </c>
      <c r="AQ39">
        <v>185.61312000000001</v>
      </c>
      <c r="AR39">
        <v>205.22403</v>
      </c>
      <c r="AS39">
        <v>198.87</v>
      </c>
      <c r="AT39">
        <v>205.50023999999999</v>
      </c>
      <c r="AU39">
        <v>198.87</v>
      </c>
      <c r="AV39">
        <v>202.30024000000017</v>
      </c>
      <c r="AW39">
        <v>205.50023999999999</v>
      </c>
      <c r="AX39">
        <v>198.87</v>
      </c>
      <c r="AY39">
        <v>205.50023999999999</v>
      </c>
      <c r="AZ39">
        <v>199.14741000000001</v>
      </c>
      <c r="BA39">
        <v>205.50023999999999</v>
      </c>
      <c r="BB39">
        <v>205.50023999999999</v>
      </c>
      <c r="BC39">
        <v>185.61312000000001</v>
      </c>
      <c r="BD39">
        <v>205.22403</v>
      </c>
      <c r="BE39">
        <v>198.87</v>
      </c>
      <c r="BF39">
        <v>205.50023999999999</v>
      </c>
      <c r="BG39">
        <v>198.87</v>
      </c>
      <c r="BH39">
        <v>202.30024000000017</v>
      </c>
      <c r="BI39">
        <v>205.50023999999999</v>
      </c>
      <c r="BJ39">
        <v>198.87</v>
      </c>
      <c r="BK39">
        <v>205.50023999999999</v>
      </c>
      <c r="BL39">
        <v>199.14741000000001</v>
      </c>
      <c r="BM39">
        <v>205.50023999999999</v>
      </c>
      <c r="BN39">
        <v>205.50023999999999</v>
      </c>
      <c r="BO39">
        <v>185.61312000000001</v>
      </c>
      <c r="BP39">
        <v>205.22403</v>
      </c>
      <c r="BQ39">
        <v>198.87</v>
      </c>
      <c r="BR39">
        <v>205.50023999999999</v>
      </c>
      <c r="BS39">
        <v>198.87</v>
      </c>
      <c r="BT39">
        <v>202.30024000000017</v>
      </c>
      <c r="BU39">
        <v>205.50023999999999</v>
      </c>
      <c r="BV39">
        <v>198.87</v>
      </c>
      <c r="BW39">
        <v>205.50023999999999</v>
      </c>
      <c r="BX39">
        <v>199.14741000000001</v>
      </c>
      <c r="BY39">
        <v>205.50023999999999</v>
      </c>
      <c r="BZ39">
        <v>205.50023999999999</v>
      </c>
      <c r="CA39">
        <v>192.24216000000001</v>
      </c>
      <c r="CB39">
        <v>205.22403</v>
      </c>
      <c r="CC39">
        <v>198.87</v>
      </c>
      <c r="CD39">
        <v>205.50023999999999</v>
      </c>
      <c r="CE39">
        <v>198.87</v>
      </c>
      <c r="CF39">
        <v>195.70023999999981</v>
      </c>
      <c r="CG39">
        <v>205.50023999999999</v>
      </c>
      <c r="CH39">
        <v>198.87</v>
      </c>
      <c r="CI39">
        <v>205.50023999999999</v>
      </c>
      <c r="CJ39">
        <v>199.14741000000001</v>
      </c>
      <c r="CK39">
        <v>205.50023999999999</v>
      </c>
      <c r="CL39">
        <v>205.50023999999999</v>
      </c>
      <c r="CM39">
        <v>185.61312000000001</v>
      </c>
      <c r="CN39">
        <v>205.22403</v>
      </c>
      <c r="CO39">
        <v>198.87</v>
      </c>
      <c r="CP39">
        <v>205.50023999999999</v>
      </c>
      <c r="CQ39">
        <v>198.87</v>
      </c>
      <c r="CR39">
        <v>202.30024000000017</v>
      </c>
      <c r="CS39">
        <v>205.50023999999999</v>
      </c>
      <c r="CT39">
        <v>198.87</v>
      </c>
      <c r="CU39">
        <v>205.50023999999999</v>
      </c>
      <c r="CV39">
        <v>199.14741000000001</v>
      </c>
      <c r="CW39">
        <v>205.50023999999999</v>
      </c>
      <c r="CX39">
        <v>205.50023999999999</v>
      </c>
      <c r="CY39">
        <v>185.61312000000001</v>
      </c>
      <c r="CZ39">
        <v>205.22403</v>
      </c>
      <c r="DA39">
        <v>198.87</v>
      </c>
      <c r="DB39">
        <v>205.50023999999999</v>
      </c>
      <c r="DC39">
        <v>198.87</v>
      </c>
      <c r="DD39">
        <v>202.30024000000017</v>
      </c>
      <c r="DE39">
        <v>205.50023999999999</v>
      </c>
      <c r="DF39">
        <v>198.87</v>
      </c>
      <c r="DG39">
        <v>205.50023999999999</v>
      </c>
      <c r="DH39">
        <v>199.14741000000001</v>
      </c>
      <c r="DI39">
        <v>205.50023999999999</v>
      </c>
      <c r="DJ39">
        <v>205.50023999999999</v>
      </c>
      <c r="DK39">
        <v>185.61312000000001</v>
      </c>
      <c r="DL39">
        <v>205.22403</v>
      </c>
      <c r="DM39">
        <v>198.87</v>
      </c>
      <c r="DN39">
        <v>205.50023999999999</v>
      </c>
      <c r="DO39">
        <v>198.87</v>
      </c>
      <c r="DP39">
        <v>202.30024000000017</v>
      </c>
      <c r="DQ39">
        <v>205.50023999999999</v>
      </c>
      <c r="DR39">
        <v>198.87</v>
      </c>
      <c r="DS39">
        <v>205.50023999999999</v>
      </c>
      <c r="DT39">
        <v>199.14741000000001</v>
      </c>
      <c r="DU39">
        <v>205.50023999999999</v>
      </c>
      <c r="DV39">
        <v>205.50023999999999</v>
      </c>
      <c r="DW39">
        <v>192.24216000000001</v>
      </c>
      <c r="DX39">
        <v>205.22403</v>
      </c>
      <c r="DY39">
        <v>198.87</v>
      </c>
      <c r="DZ39">
        <v>205.50023999999999</v>
      </c>
      <c r="EA39">
        <v>198.87</v>
      </c>
      <c r="EB39">
        <v>195.70023999999981</v>
      </c>
      <c r="EC39">
        <v>205.50023999999999</v>
      </c>
      <c r="ED39">
        <v>198.87</v>
      </c>
      <c r="EE39">
        <v>205.50023999999999</v>
      </c>
      <c r="EF39">
        <v>199.14741000000001</v>
      </c>
      <c r="EG39">
        <v>205.50023999999999</v>
      </c>
      <c r="EH39">
        <v>205.50023999999999</v>
      </c>
      <c r="EI39">
        <v>185.61312000000001</v>
      </c>
      <c r="EJ39">
        <v>205.22403</v>
      </c>
      <c r="EK39">
        <v>198.87</v>
      </c>
      <c r="EL39">
        <v>205.50023999999999</v>
      </c>
      <c r="EM39">
        <v>198.87</v>
      </c>
      <c r="EN39">
        <v>202.30024000000017</v>
      </c>
      <c r="EO39">
        <v>205.50023999999999</v>
      </c>
      <c r="EP39">
        <v>198.87</v>
      </c>
      <c r="EQ39">
        <v>205.50023999999999</v>
      </c>
      <c r="ER39">
        <v>199.14741000000001</v>
      </c>
      <c r="ES39">
        <v>205.50023999999999</v>
      </c>
      <c r="ET39">
        <v>205.50023999999999</v>
      </c>
      <c r="EU39">
        <v>185.61312000000001</v>
      </c>
      <c r="EV39">
        <v>205.22403</v>
      </c>
      <c r="EW39">
        <v>198.87</v>
      </c>
      <c r="EX39">
        <v>205.50023999999999</v>
      </c>
      <c r="EY39">
        <v>198.87</v>
      </c>
      <c r="EZ39">
        <v>202.30024000000017</v>
      </c>
      <c r="FA39">
        <v>205.50023999999999</v>
      </c>
      <c r="FB39">
        <v>198.87</v>
      </c>
      <c r="FC39">
        <v>205.50023999999999</v>
      </c>
      <c r="FD39">
        <v>199.14741000000001</v>
      </c>
      <c r="FE39">
        <v>205.50023999999999</v>
      </c>
      <c r="FF39">
        <v>205.50023999999999</v>
      </c>
      <c r="FG39">
        <v>185.61312000000001</v>
      </c>
      <c r="FH39">
        <v>205.22403</v>
      </c>
      <c r="FI39">
        <v>198.87</v>
      </c>
      <c r="FJ39">
        <v>205.50023999999999</v>
      </c>
      <c r="FK39">
        <v>198.87</v>
      </c>
      <c r="FL39">
        <v>202.30024000000017</v>
      </c>
      <c r="FM39">
        <v>205.50023999999999</v>
      </c>
      <c r="FN39">
        <v>198.87</v>
      </c>
      <c r="FO39">
        <v>205.50023999999999</v>
      </c>
      <c r="FP39">
        <v>199.14741000000001</v>
      </c>
      <c r="FQ39">
        <v>205.50023999999999</v>
      </c>
      <c r="FR39">
        <v>205.50023999999999</v>
      </c>
      <c r="FS39">
        <v>192.24216000000001</v>
      </c>
      <c r="FT39">
        <v>205.22403</v>
      </c>
      <c r="FU39">
        <v>198.87</v>
      </c>
      <c r="FV39">
        <v>205.50023999999999</v>
      </c>
      <c r="FW39">
        <v>198.87</v>
      </c>
      <c r="FX39">
        <v>195.70023999999981</v>
      </c>
      <c r="FY39">
        <v>205.50023999999999</v>
      </c>
      <c r="FZ39">
        <v>198.87</v>
      </c>
      <c r="GA39">
        <v>205.50023999999999</v>
      </c>
      <c r="GB39">
        <v>199.14741000000001</v>
      </c>
      <c r="GC39">
        <v>205.50023999999999</v>
      </c>
      <c r="GD39">
        <v>205.50023999999999</v>
      </c>
      <c r="GE39">
        <v>185.61312000000001</v>
      </c>
      <c r="GF39">
        <v>205.22403</v>
      </c>
      <c r="GG39">
        <v>198.87</v>
      </c>
      <c r="GH39">
        <v>205.50023999999999</v>
      </c>
      <c r="GI39">
        <v>198.87</v>
      </c>
      <c r="GJ39">
        <v>202.30024000000017</v>
      </c>
      <c r="GK39">
        <v>205.50023999999999</v>
      </c>
      <c r="GL39">
        <v>198.87</v>
      </c>
      <c r="GM39">
        <v>205.50023999999999</v>
      </c>
      <c r="GN39">
        <v>199.14741000000001</v>
      </c>
      <c r="GO39">
        <v>205.50023999999999</v>
      </c>
      <c r="GP39">
        <v>205.50023999999999</v>
      </c>
      <c r="GQ39">
        <v>185.61312000000001</v>
      </c>
      <c r="GR39">
        <v>205.22403</v>
      </c>
      <c r="GS39">
        <v>198.87</v>
      </c>
      <c r="GT39">
        <v>205.50023999999999</v>
      </c>
      <c r="GU39">
        <v>198.87</v>
      </c>
      <c r="GV39">
        <v>202.30024000000017</v>
      </c>
      <c r="GW39">
        <v>205.50023999999999</v>
      </c>
      <c r="GX39">
        <v>198.87</v>
      </c>
      <c r="GY39">
        <v>205.50023999999999</v>
      </c>
      <c r="GZ39">
        <v>199.14741000000001</v>
      </c>
      <c r="HA39">
        <v>205.50023999999999</v>
      </c>
      <c r="HB39">
        <v>205.50023999999999</v>
      </c>
      <c r="HC39">
        <v>185.61312000000001</v>
      </c>
      <c r="HD39">
        <v>205.22403</v>
      </c>
      <c r="HE39">
        <v>198.87</v>
      </c>
      <c r="HF39">
        <v>205.50023999999999</v>
      </c>
      <c r="HG39">
        <v>198.87</v>
      </c>
      <c r="HH39">
        <v>202.30024000000017</v>
      </c>
      <c r="HI39">
        <v>205.50023999999999</v>
      </c>
      <c r="HJ39">
        <v>198.87</v>
      </c>
      <c r="HK39">
        <v>205.50023999999999</v>
      </c>
      <c r="HL39">
        <v>199.14741000000001</v>
      </c>
      <c r="HM39">
        <v>205.50023999999999</v>
      </c>
      <c r="HN39">
        <v>205.50023999999999</v>
      </c>
      <c r="HO39">
        <v>192.24216000000001</v>
      </c>
      <c r="HP39">
        <v>205.22403</v>
      </c>
      <c r="HQ39">
        <v>198.87</v>
      </c>
      <c r="HR39">
        <v>205.50023999999999</v>
      </c>
      <c r="HS39">
        <v>198.87</v>
      </c>
      <c r="HT39">
        <v>195.70023999999981</v>
      </c>
      <c r="HU39">
        <v>205.50023999999999</v>
      </c>
      <c r="HV39">
        <v>198.87</v>
      </c>
      <c r="HW39">
        <v>205.50023999999999</v>
      </c>
      <c r="HX39">
        <v>199.14741000000001</v>
      </c>
      <c r="HY39">
        <v>205.50023999999999</v>
      </c>
      <c r="HZ39">
        <v>205.50023999999999</v>
      </c>
      <c r="IA39">
        <v>185.61312000000001</v>
      </c>
      <c r="IB39">
        <v>205.22403</v>
      </c>
      <c r="IC39">
        <v>198.87</v>
      </c>
      <c r="ID39">
        <v>205.50023999999999</v>
      </c>
      <c r="IE39">
        <v>198.87</v>
      </c>
      <c r="IF39">
        <v>202.30024000000017</v>
      </c>
      <c r="IG39">
        <v>205.50023999999999</v>
      </c>
      <c r="IH39">
        <v>198.87</v>
      </c>
      <c r="II39">
        <v>205.50023999999999</v>
      </c>
      <c r="IJ39">
        <v>199.14741000000001</v>
      </c>
      <c r="IK39">
        <v>205.50023999999999</v>
      </c>
      <c r="IL39">
        <v>205.50023999999999</v>
      </c>
      <c r="IM39">
        <v>185.61312000000001</v>
      </c>
      <c r="IN39">
        <v>205.22403</v>
      </c>
      <c r="IO39">
        <v>198.87</v>
      </c>
      <c r="IP39">
        <v>205.50023999999999</v>
      </c>
      <c r="IQ39">
        <v>198.87</v>
      </c>
      <c r="IR39">
        <v>202.30024000000017</v>
      </c>
      <c r="IS39">
        <v>205.50023999999999</v>
      </c>
      <c r="IT39">
        <v>198.87</v>
      </c>
      <c r="IU39">
        <v>205.50023999999999</v>
      </c>
    </row>
    <row r="40" spans="3:255">
      <c r="C40" t="s">
        <v>765</v>
      </c>
      <c r="D40" t="s">
        <v>825</v>
      </c>
      <c r="E40" t="s">
        <v>798</v>
      </c>
      <c r="F40">
        <v>167.4</v>
      </c>
      <c r="G40">
        <v>151.19999999999999</v>
      </c>
      <c r="H40">
        <v>167.17500000000001</v>
      </c>
      <c r="I40">
        <v>162</v>
      </c>
      <c r="J40">
        <v>167.4</v>
      </c>
      <c r="K40">
        <v>162</v>
      </c>
      <c r="L40">
        <v>167.4</v>
      </c>
      <c r="M40">
        <v>167.4</v>
      </c>
      <c r="N40">
        <v>162</v>
      </c>
      <c r="O40">
        <v>167.4</v>
      </c>
      <c r="P40">
        <v>162.22499999999999</v>
      </c>
      <c r="Q40">
        <v>167.4</v>
      </c>
      <c r="R40">
        <v>167.4</v>
      </c>
      <c r="S40">
        <v>151.19999999999999</v>
      </c>
      <c r="T40">
        <v>167.17500000000001</v>
      </c>
      <c r="U40">
        <v>162</v>
      </c>
      <c r="V40">
        <v>167.4</v>
      </c>
      <c r="W40">
        <v>162</v>
      </c>
      <c r="X40">
        <v>167.4</v>
      </c>
      <c r="Y40">
        <v>167.4</v>
      </c>
      <c r="Z40">
        <v>162</v>
      </c>
      <c r="AA40">
        <v>167.4</v>
      </c>
      <c r="AB40">
        <v>162.22499999999999</v>
      </c>
      <c r="AC40">
        <v>167.4</v>
      </c>
      <c r="AD40">
        <v>167.4</v>
      </c>
      <c r="AE40">
        <v>156.6</v>
      </c>
      <c r="AF40">
        <v>167.17500000000001</v>
      </c>
      <c r="AG40">
        <v>162</v>
      </c>
      <c r="AH40">
        <v>167.4</v>
      </c>
      <c r="AI40">
        <v>162</v>
      </c>
      <c r="AJ40">
        <v>167.4</v>
      </c>
      <c r="AK40">
        <v>167.4</v>
      </c>
      <c r="AL40">
        <v>162</v>
      </c>
      <c r="AM40">
        <v>167.4</v>
      </c>
      <c r="AN40">
        <v>162.22499999999999</v>
      </c>
      <c r="AO40">
        <v>167.4</v>
      </c>
      <c r="AP40">
        <v>167.4</v>
      </c>
      <c r="AQ40">
        <v>151.19999999999999</v>
      </c>
      <c r="AR40">
        <v>167.17500000000001</v>
      </c>
      <c r="AS40">
        <v>162</v>
      </c>
      <c r="AT40">
        <v>167.4</v>
      </c>
      <c r="AU40">
        <v>162</v>
      </c>
      <c r="AV40">
        <v>167.4</v>
      </c>
      <c r="AW40">
        <v>167.4</v>
      </c>
      <c r="AX40">
        <v>162</v>
      </c>
      <c r="AY40">
        <v>167.4</v>
      </c>
      <c r="AZ40">
        <v>162.22499999999999</v>
      </c>
      <c r="BA40">
        <v>167.4</v>
      </c>
      <c r="BB40">
        <v>167.4</v>
      </c>
      <c r="BC40">
        <v>151.19999999999999</v>
      </c>
      <c r="BD40">
        <v>167.17500000000001</v>
      </c>
      <c r="BE40">
        <v>162</v>
      </c>
      <c r="BF40">
        <v>167.4</v>
      </c>
      <c r="BG40">
        <v>162</v>
      </c>
      <c r="BH40">
        <v>167.4</v>
      </c>
      <c r="BI40">
        <v>167.4</v>
      </c>
      <c r="BJ40">
        <v>162</v>
      </c>
      <c r="BK40">
        <v>167.4</v>
      </c>
      <c r="BL40">
        <v>162.22499999999999</v>
      </c>
      <c r="BM40">
        <v>167.4</v>
      </c>
      <c r="BN40">
        <v>167.4</v>
      </c>
      <c r="BO40">
        <v>151.19999999999999</v>
      </c>
      <c r="BP40">
        <v>167.17500000000001</v>
      </c>
      <c r="BQ40">
        <v>162</v>
      </c>
      <c r="BR40">
        <v>167.4</v>
      </c>
      <c r="BS40">
        <v>162</v>
      </c>
      <c r="BT40">
        <v>167.4</v>
      </c>
      <c r="BU40">
        <v>167.4</v>
      </c>
      <c r="BV40">
        <v>162</v>
      </c>
      <c r="BW40">
        <v>167.4</v>
      </c>
      <c r="BX40">
        <v>162.22499999999999</v>
      </c>
      <c r="BY40">
        <v>167.4</v>
      </c>
      <c r="BZ40">
        <v>167.4</v>
      </c>
      <c r="CA40">
        <v>156.6</v>
      </c>
      <c r="CB40">
        <v>167.17500000000001</v>
      </c>
      <c r="CC40">
        <v>162</v>
      </c>
      <c r="CD40">
        <v>167.4</v>
      </c>
      <c r="CE40">
        <v>162</v>
      </c>
      <c r="CF40">
        <v>167.4</v>
      </c>
      <c r="CG40">
        <v>167.4</v>
      </c>
      <c r="CH40">
        <v>162</v>
      </c>
      <c r="CI40">
        <v>167.4</v>
      </c>
      <c r="CJ40">
        <v>162.22499999999999</v>
      </c>
      <c r="CK40">
        <v>167.4</v>
      </c>
      <c r="CL40">
        <v>167.4</v>
      </c>
      <c r="CM40">
        <v>151.19999999999999</v>
      </c>
      <c r="CN40">
        <v>167.17500000000001</v>
      </c>
      <c r="CO40">
        <v>162</v>
      </c>
      <c r="CP40">
        <v>167.4</v>
      </c>
      <c r="CQ40">
        <v>162</v>
      </c>
      <c r="CR40">
        <v>167.4</v>
      </c>
      <c r="CS40">
        <v>167.4</v>
      </c>
      <c r="CT40">
        <v>162</v>
      </c>
      <c r="CU40">
        <v>167.4</v>
      </c>
      <c r="CV40">
        <v>162.22499999999999</v>
      </c>
      <c r="CW40">
        <v>167.4</v>
      </c>
      <c r="CX40">
        <v>167.4</v>
      </c>
      <c r="CY40">
        <v>151.19999999999999</v>
      </c>
      <c r="CZ40">
        <v>167.17500000000001</v>
      </c>
      <c r="DA40">
        <v>162</v>
      </c>
      <c r="DB40">
        <v>167.4</v>
      </c>
      <c r="DC40">
        <v>162</v>
      </c>
      <c r="DD40">
        <v>167.4</v>
      </c>
      <c r="DE40">
        <v>167.4</v>
      </c>
      <c r="DF40">
        <v>162</v>
      </c>
      <c r="DG40">
        <v>167.4</v>
      </c>
      <c r="DH40">
        <v>162.22499999999999</v>
      </c>
      <c r="DI40">
        <v>167.4</v>
      </c>
      <c r="DJ40">
        <v>167.4</v>
      </c>
      <c r="DK40">
        <v>151.19999999999999</v>
      </c>
      <c r="DL40">
        <v>167.17500000000001</v>
      </c>
      <c r="DM40">
        <v>162</v>
      </c>
      <c r="DN40">
        <v>167.4</v>
      </c>
      <c r="DO40">
        <v>162</v>
      </c>
      <c r="DP40">
        <v>167.4</v>
      </c>
      <c r="DQ40">
        <v>167.4</v>
      </c>
      <c r="DR40">
        <v>162</v>
      </c>
      <c r="DS40">
        <v>167.4</v>
      </c>
      <c r="DT40">
        <v>162.22499999999999</v>
      </c>
      <c r="DU40">
        <v>167.4</v>
      </c>
      <c r="DV40">
        <v>167.4</v>
      </c>
      <c r="DW40">
        <v>156.6</v>
      </c>
      <c r="DX40">
        <v>167.17500000000001</v>
      </c>
      <c r="DY40">
        <v>162</v>
      </c>
      <c r="DZ40">
        <v>167.4</v>
      </c>
      <c r="EA40">
        <v>162</v>
      </c>
      <c r="EB40">
        <v>167.4</v>
      </c>
      <c r="EC40">
        <v>167.4</v>
      </c>
      <c r="ED40">
        <v>162</v>
      </c>
      <c r="EE40">
        <v>167.4</v>
      </c>
      <c r="EF40">
        <v>162.22499999999999</v>
      </c>
      <c r="EG40">
        <v>167.4</v>
      </c>
      <c r="EH40">
        <v>167.4</v>
      </c>
      <c r="EI40">
        <v>151.19999999999999</v>
      </c>
      <c r="EJ40">
        <v>167.17500000000001</v>
      </c>
      <c r="EK40">
        <v>162</v>
      </c>
      <c r="EL40">
        <v>167.4</v>
      </c>
      <c r="EM40">
        <v>162</v>
      </c>
      <c r="EN40">
        <v>167.4</v>
      </c>
      <c r="EO40">
        <v>167.4</v>
      </c>
      <c r="EP40">
        <v>162</v>
      </c>
      <c r="EQ40">
        <v>167.4</v>
      </c>
      <c r="ER40">
        <v>162.22499999999999</v>
      </c>
      <c r="ES40">
        <v>167.4</v>
      </c>
      <c r="ET40">
        <v>167.4</v>
      </c>
      <c r="EU40">
        <v>151.19999999999999</v>
      </c>
      <c r="EV40">
        <v>167.17500000000001</v>
      </c>
      <c r="EW40">
        <v>162</v>
      </c>
      <c r="EX40">
        <v>167.4</v>
      </c>
      <c r="EY40">
        <v>162</v>
      </c>
      <c r="EZ40">
        <v>167.4</v>
      </c>
      <c r="FA40">
        <v>167.4</v>
      </c>
      <c r="FB40">
        <v>162</v>
      </c>
      <c r="FC40">
        <v>167.4</v>
      </c>
      <c r="FD40">
        <v>162.22499999999999</v>
      </c>
      <c r="FE40">
        <v>167.4</v>
      </c>
      <c r="FF40">
        <v>167.4</v>
      </c>
      <c r="FG40">
        <v>151.19999999999999</v>
      </c>
      <c r="FH40">
        <v>167.17500000000001</v>
      </c>
      <c r="FI40">
        <v>162</v>
      </c>
      <c r="FJ40">
        <v>167.4</v>
      </c>
      <c r="FK40">
        <v>162</v>
      </c>
      <c r="FL40">
        <v>167.4</v>
      </c>
      <c r="FM40">
        <v>167.4</v>
      </c>
      <c r="FN40">
        <v>162</v>
      </c>
      <c r="FO40">
        <v>167.4</v>
      </c>
      <c r="FP40">
        <v>162.22499999999999</v>
      </c>
      <c r="FQ40">
        <v>167.4</v>
      </c>
      <c r="FR40">
        <v>167.4</v>
      </c>
      <c r="FS40">
        <v>156.6</v>
      </c>
      <c r="FT40">
        <v>167.17500000000001</v>
      </c>
      <c r="FU40">
        <v>162</v>
      </c>
      <c r="FV40">
        <v>167.4</v>
      </c>
      <c r="FW40">
        <v>162</v>
      </c>
      <c r="FX40">
        <v>167.4</v>
      </c>
      <c r="FY40">
        <v>167.4</v>
      </c>
      <c r="FZ40">
        <v>162</v>
      </c>
      <c r="GA40">
        <v>167.4</v>
      </c>
      <c r="GB40">
        <v>162.22499999999999</v>
      </c>
      <c r="GC40">
        <v>167.4</v>
      </c>
      <c r="GD40">
        <v>167.4</v>
      </c>
      <c r="GE40">
        <v>151.19999999999999</v>
      </c>
      <c r="GF40">
        <v>167.17500000000001</v>
      </c>
      <c r="GG40">
        <v>162</v>
      </c>
      <c r="GH40">
        <v>167.4</v>
      </c>
      <c r="GI40">
        <v>162</v>
      </c>
      <c r="GJ40">
        <v>167.4</v>
      </c>
      <c r="GK40">
        <v>167.4</v>
      </c>
      <c r="GL40">
        <v>162</v>
      </c>
      <c r="GM40">
        <v>167.4</v>
      </c>
      <c r="GN40">
        <v>162.22499999999999</v>
      </c>
      <c r="GO40">
        <v>167.4</v>
      </c>
      <c r="GP40">
        <v>167.4</v>
      </c>
      <c r="GQ40">
        <v>151.19999999999999</v>
      </c>
      <c r="GR40">
        <v>167.17500000000001</v>
      </c>
      <c r="GS40">
        <v>162</v>
      </c>
      <c r="GT40">
        <v>167.4</v>
      </c>
      <c r="GU40">
        <v>162</v>
      </c>
      <c r="GV40">
        <v>167.4</v>
      </c>
      <c r="GW40">
        <v>167.4</v>
      </c>
      <c r="GX40">
        <v>162</v>
      </c>
      <c r="GY40">
        <v>167.4</v>
      </c>
      <c r="GZ40">
        <v>162.22499999999999</v>
      </c>
      <c r="HA40">
        <v>167.4</v>
      </c>
      <c r="HB40">
        <v>167.4</v>
      </c>
      <c r="HC40">
        <v>151.19999999999999</v>
      </c>
      <c r="HD40">
        <v>167.17500000000001</v>
      </c>
      <c r="HE40">
        <v>162</v>
      </c>
      <c r="HF40">
        <v>167.4</v>
      </c>
      <c r="HG40">
        <v>162</v>
      </c>
      <c r="HH40">
        <v>167.4</v>
      </c>
      <c r="HI40">
        <v>167.4</v>
      </c>
      <c r="HJ40">
        <v>162</v>
      </c>
      <c r="HK40">
        <v>167.4</v>
      </c>
      <c r="HL40">
        <v>162.22499999999999</v>
      </c>
      <c r="HM40">
        <v>167.4</v>
      </c>
      <c r="HN40">
        <v>167.4</v>
      </c>
      <c r="HO40">
        <v>156.6</v>
      </c>
      <c r="HP40">
        <v>167.17500000000001</v>
      </c>
      <c r="HQ40">
        <v>162</v>
      </c>
      <c r="HR40">
        <v>167.4</v>
      </c>
      <c r="HS40">
        <v>162</v>
      </c>
      <c r="HT40">
        <v>167.4</v>
      </c>
      <c r="HU40">
        <v>167.4</v>
      </c>
      <c r="HV40">
        <v>162</v>
      </c>
      <c r="HW40">
        <v>167.4</v>
      </c>
      <c r="HX40">
        <v>162.22499999999999</v>
      </c>
      <c r="HY40">
        <v>167.4</v>
      </c>
      <c r="HZ40">
        <v>167.4</v>
      </c>
      <c r="IA40">
        <v>151.19999999999999</v>
      </c>
      <c r="IB40">
        <v>167.17500000000001</v>
      </c>
      <c r="IC40">
        <v>162</v>
      </c>
      <c r="ID40">
        <v>167.4</v>
      </c>
      <c r="IE40">
        <v>162</v>
      </c>
      <c r="IF40">
        <v>167.4</v>
      </c>
      <c r="IG40">
        <v>167.4</v>
      </c>
      <c r="IH40">
        <v>162</v>
      </c>
      <c r="II40">
        <v>167.4</v>
      </c>
      <c r="IJ40">
        <v>162.22499999999999</v>
      </c>
      <c r="IK40">
        <v>167.4</v>
      </c>
      <c r="IL40">
        <v>167.4</v>
      </c>
      <c r="IM40">
        <v>151.19999999999999</v>
      </c>
      <c r="IN40">
        <v>167.17500000000001</v>
      </c>
      <c r="IO40">
        <v>162</v>
      </c>
      <c r="IP40">
        <v>167.4</v>
      </c>
      <c r="IQ40">
        <v>162</v>
      </c>
      <c r="IR40">
        <v>167.4</v>
      </c>
      <c r="IS40">
        <v>167.4</v>
      </c>
      <c r="IT40">
        <v>162</v>
      </c>
      <c r="IU40">
        <v>167.4</v>
      </c>
    </row>
    <row r="42" spans="3:255">
      <c r="E42" t="s">
        <v>81</v>
      </c>
    </row>
    <row r="44" spans="3:255">
      <c r="E44" t="s">
        <v>82</v>
      </c>
    </row>
    <row r="45" spans="3:255">
      <c r="C45" t="s">
        <v>765</v>
      </c>
      <c r="D45" t="s">
        <v>826</v>
      </c>
      <c r="E45" t="s">
        <v>83</v>
      </c>
      <c r="F45">
        <v>45.1</v>
      </c>
      <c r="G45">
        <v>41.7</v>
      </c>
      <c r="H45">
        <v>32.6</v>
      </c>
      <c r="I45">
        <v>30.7</v>
      </c>
      <c r="J45">
        <v>24</v>
      </c>
      <c r="K45">
        <v>18.2</v>
      </c>
      <c r="L45">
        <v>16.7</v>
      </c>
      <c r="M45">
        <v>16.7</v>
      </c>
      <c r="N45">
        <v>19.3</v>
      </c>
      <c r="O45">
        <v>26.9</v>
      </c>
      <c r="P45">
        <v>35.6</v>
      </c>
      <c r="Q45">
        <v>45.5</v>
      </c>
      <c r="R45">
        <v>47.7</v>
      </c>
      <c r="S45">
        <v>43.9</v>
      </c>
      <c r="T45">
        <v>41.6</v>
      </c>
      <c r="U45">
        <v>34.1</v>
      </c>
      <c r="V45">
        <v>25</v>
      </c>
      <c r="W45">
        <v>18.899999999999999</v>
      </c>
      <c r="X45">
        <v>17.399999999999999</v>
      </c>
      <c r="Y45">
        <v>17.399999999999999</v>
      </c>
      <c r="Z45">
        <v>20.100000000000001</v>
      </c>
      <c r="AA45">
        <v>28</v>
      </c>
      <c r="AB45">
        <v>37.1</v>
      </c>
      <c r="AC45">
        <v>47.3</v>
      </c>
      <c r="AD45">
        <v>44.8</v>
      </c>
      <c r="AE45">
        <v>41.2</v>
      </c>
      <c r="AF45">
        <v>39.1</v>
      </c>
      <c r="AG45">
        <v>32</v>
      </c>
      <c r="AH45">
        <v>23.4</v>
      </c>
      <c r="AI45">
        <v>17.8</v>
      </c>
      <c r="AJ45">
        <v>16.3</v>
      </c>
      <c r="AK45">
        <v>16.3</v>
      </c>
      <c r="AL45">
        <v>18.8</v>
      </c>
      <c r="AM45">
        <v>26.3</v>
      </c>
      <c r="AN45">
        <v>34.799999999999997</v>
      </c>
      <c r="AO45">
        <v>44.4</v>
      </c>
      <c r="AP45">
        <v>43.7</v>
      </c>
      <c r="AQ45">
        <v>40.200000000000003</v>
      </c>
      <c r="AR45">
        <v>38.200000000000003</v>
      </c>
      <c r="AS45">
        <v>31.2</v>
      </c>
      <c r="AT45">
        <v>22.9</v>
      </c>
      <c r="AU45">
        <v>17.3</v>
      </c>
      <c r="AV45">
        <v>16</v>
      </c>
      <c r="AW45">
        <v>16</v>
      </c>
      <c r="AX45">
        <v>18.399999999999999</v>
      </c>
      <c r="AY45">
        <v>25.7</v>
      </c>
      <c r="AZ45">
        <v>34</v>
      </c>
      <c r="BA45">
        <v>43.4</v>
      </c>
      <c r="BB45">
        <v>43.8</v>
      </c>
      <c r="BC45">
        <v>40.4</v>
      </c>
      <c r="BD45">
        <v>38.299999999999997</v>
      </c>
      <c r="BE45">
        <v>31.3</v>
      </c>
      <c r="BF45">
        <v>23</v>
      </c>
      <c r="BG45">
        <v>17.399999999999999</v>
      </c>
      <c r="BH45">
        <v>16</v>
      </c>
      <c r="BI45">
        <v>16</v>
      </c>
      <c r="BJ45">
        <v>18.399999999999999</v>
      </c>
      <c r="BK45">
        <v>25.7</v>
      </c>
      <c r="BL45">
        <v>34.1</v>
      </c>
      <c r="BM45">
        <v>43.5</v>
      </c>
      <c r="BN45">
        <v>44</v>
      </c>
      <c r="BO45">
        <v>40.5</v>
      </c>
      <c r="BP45">
        <v>38.4</v>
      </c>
      <c r="BQ45">
        <v>31.4</v>
      </c>
      <c r="BR45">
        <v>23</v>
      </c>
      <c r="BS45">
        <v>17.5</v>
      </c>
      <c r="BT45">
        <v>16.100000000000001</v>
      </c>
      <c r="BU45">
        <v>16.100000000000001</v>
      </c>
      <c r="BV45">
        <v>18.5</v>
      </c>
      <c r="BW45">
        <v>25.8</v>
      </c>
      <c r="BX45">
        <v>34.200000000000003</v>
      </c>
      <c r="BY45">
        <v>43.6</v>
      </c>
      <c r="BZ45">
        <v>44.2</v>
      </c>
      <c r="CA45">
        <v>40.700000000000003</v>
      </c>
      <c r="CB45">
        <v>38.6</v>
      </c>
      <c r="CC45">
        <v>31.6</v>
      </c>
      <c r="CD45">
        <v>23.2</v>
      </c>
      <c r="CE45">
        <v>17.5</v>
      </c>
      <c r="CF45">
        <v>16.100000000000001</v>
      </c>
      <c r="CG45">
        <v>16.100000000000001</v>
      </c>
      <c r="CH45">
        <v>18.600000000000001</v>
      </c>
      <c r="CI45">
        <v>26</v>
      </c>
      <c r="CJ45">
        <v>34.4</v>
      </c>
      <c r="CK45">
        <v>43.9</v>
      </c>
      <c r="CL45">
        <v>44.5</v>
      </c>
      <c r="CM45">
        <v>40.9</v>
      </c>
      <c r="CN45">
        <v>38.799999999999997</v>
      </c>
      <c r="CO45">
        <v>31.8</v>
      </c>
      <c r="CP45">
        <v>23.3</v>
      </c>
      <c r="CQ45">
        <v>17.600000000000001</v>
      </c>
      <c r="CR45">
        <v>16.2</v>
      </c>
      <c r="CS45">
        <v>16.2</v>
      </c>
      <c r="CT45">
        <v>18.7</v>
      </c>
      <c r="CU45">
        <v>26.1</v>
      </c>
      <c r="CV45">
        <v>34.6</v>
      </c>
      <c r="CW45">
        <v>44.1</v>
      </c>
      <c r="CX45">
        <v>44.7</v>
      </c>
      <c r="CY45">
        <v>41.2</v>
      </c>
      <c r="CZ45">
        <v>39</v>
      </c>
      <c r="DA45">
        <v>31.9</v>
      </c>
      <c r="DB45">
        <v>23.4</v>
      </c>
      <c r="DC45">
        <v>17.7</v>
      </c>
      <c r="DD45">
        <v>16.3</v>
      </c>
      <c r="DE45">
        <v>16.3</v>
      </c>
      <c r="DF45">
        <v>18.8</v>
      </c>
      <c r="DG45">
        <v>26.3</v>
      </c>
      <c r="DH45">
        <v>34.799999999999997</v>
      </c>
      <c r="DI45">
        <v>44.3</v>
      </c>
      <c r="DJ45">
        <v>44.9</v>
      </c>
      <c r="DK45">
        <v>41.4</v>
      </c>
      <c r="DL45">
        <v>39.200000000000003</v>
      </c>
      <c r="DM45">
        <v>32.1</v>
      </c>
      <c r="DN45">
        <v>23.5</v>
      </c>
      <c r="DO45">
        <v>17.8</v>
      </c>
      <c r="DP45">
        <v>16.399999999999999</v>
      </c>
      <c r="DQ45">
        <v>16.399999999999999</v>
      </c>
      <c r="DR45">
        <v>18.899999999999999</v>
      </c>
      <c r="DS45">
        <v>26.4</v>
      </c>
      <c r="DT45">
        <v>34.9</v>
      </c>
      <c r="DU45">
        <v>44.6</v>
      </c>
      <c r="DV45">
        <v>45.2</v>
      </c>
      <c r="DW45">
        <v>41.6</v>
      </c>
      <c r="DX45">
        <v>39.4</v>
      </c>
      <c r="DY45">
        <v>32.299999999999997</v>
      </c>
      <c r="DZ45">
        <v>23.7</v>
      </c>
      <c r="EA45">
        <v>17.899999999999999</v>
      </c>
      <c r="EB45">
        <v>16.5</v>
      </c>
      <c r="EC45">
        <v>16.5</v>
      </c>
      <c r="ED45">
        <v>19</v>
      </c>
      <c r="EE45">
        <v>26.5</v>
      </c>
      <c r="EF45">
        <v>35.1</v>
      </c>
      <c r="EG45">
        <v>44.8</v>
      </c>
      <c r="EH45">
        <v>45.4</v>
      </c>
      <c r="EI45">
        <v>41.8</v>
      </c>
      <c r="EJ45">
        <v>39.6</v>
      </c>
      <c r="EK45">
        <v>32.4</v>
      </c>
      <c r="EL45">
        <v>23.8</v>
      </c>
      <c r="EM45">
        <v>18</v>
      </c>
      <c r="EN45">
        <v>16.600000000000001</v>
      </c>
      <c r="EO45">
        <v>16.600000000000001</v>
      </c>
      <c r="EP45">
        <v>19.100000000000001</v>
      </c>
      <c r="EQ45">
        <v>26.7</v>
      </c>
      <c r="ER45">
        <v>35.299999999999997</v>
      </c>
      <c r="ES45">
        <v>45</v>
      </c>
      <c r="ET45">
        <v>45.6</v>
      </c>
      <c r="EU45">
        <v>42</v>
      </c>
      <c r="EV45">
        <v>39.799999999999997</v>
      </c>
      <c r="EW45">
        <v>32.6</v>
      </c>
      <c r="EX45">
        <v>23.9</v>
      </c>
      <c r="EY45">
        <v>18.100000000000001</v>
      </c>
      <c r="EZ45">
        <v>16.600000000000001</v>
      </c>
      <c r="FA45">
        <v>16.600000000000001</v>
      </c>
      <c r="FB45">
        <v>19.2</v>
      </c>
      <c r="FC45">
        <v>26.8</v>
      </c>
      <c r="FD45">
        <v>35.5</v>
      </c>
      <c r="FE45">
        <v>45.2</v>
      </c>
      <c r="FF45">
        <v>45.8</v>
      </c>
      <c r="FG45">
        <v>42.2</v>
      </c>
      <c r="FH45">
        <v>40</v>
      </c>
      <c r="FI45">
        <v>32.700000000000003</v>
      </c>
      <c r="FJ45">
        <v>24</v>
      </c>
      <c r="FK45">
        <v>18.2</v>
      </c>
      <c r="FL45">
        <v>16.7</v>
      </c>
      <c r="FM45">
        <v>16.7</v>
      </c>
      <c r="FN45">
        <v>19.3</v>
      </c>
      <c r="FO45">
        <v>26.9</v>
      </c>
      <c r="FP45">
        <v>35.6</v>
      </c>
      <c r="FQ45">
        <v>45.5</v>
      </c>
      <c r="FR45">
        <v>46</v>
      </c>
      <c r="FS45">
        <v>42.4</v>
      </c>
      <c r="FT45">
        <v>40.200000000000003</v>
      </c>
      <c r="FU45">
        <v>32.9</v>
      </c>
      <c r="FV45">
        <v>24.1</v>
      </c>
      <c r="FW45">
        <v>18.3</v>
      </c>
      <c r="FX45">
        <v>16.8</v>
      </c>
      <c r="FY45">
        <v>16.8</v>
      </c>
      <c r="FZ45">
        <v>19.399999999999999</v>
      </c>
      <c r="GA45">
        <v>27</v>
      </c>
      <c r="GB45">
        <v>35.799999999999997</v>
      </c>
      <c r="GC45">
        <v>45.7</v>
      </c>
      <c r="GD45">
        <v>46.2</v>
      </c>
      <c r="GE45">
        <v>42.6</v>
      </c>
      <c r="GF45">
        <v>40.4</v>
      </c>
      <c r="GG45">
        <v>33</v>
      </c>
      <c r="GH45">
        <v>24.2</v>
      </c>
      <c r="GI45">
        <v>18.3</v>
      </c>
      <c r="GJ45">
        <v>16.899999999999999</v>
      </c>
      <c r="GK45">
        <v>16.899999999999999</v>
      </c>
      <c r="GL45">
        <v>19.399999999999999</v>
      </c>
      <c r="GM45">
        <v>27.2</v>
      </c>
      <c r="GN45">
        <v>36</v>
      </c>
      <c r="GO45">
        <v>45.9</v>
      </c>
      <c r="GP45">
        <v>46.4</v>
      </c>
      <c r="GQ45">
        <v>42.7</v>
      </c>
      <c r="GR45">
        <v>40.5</v>
      </c>
      <c r="GS45">
        <v>33.200000000000003</v>
      </c>
      <c r="GT45">
        <v>24.3</v>
      </c>
      <c r="GU45">
        <v>18.399999999999999</v>
      </c>
      <c r="GV45">
        <v>17</v>
      </c>
      <c r="GW45">
        <v>17</v>
      </c>
      <c r="GX45">
        <v>19.5</v>
      </c>
      <c r="GY45">
        <v>27.3</v>
      </c>
      <c r="GZ45">
        <v>36.1</v>
      </c>
      <c r="HA45">
        <v>46.1</v>
      </c>
      <c r="HB45">
        <v>46.6</v>
      </c>
      <c r="HC45">
        <v>42.9</v>
      </c>
      <c r="HD45">
        <v>40.700000000000003</v>
      </c>
      <c r="HE45">
        <v>33.299999999999997</v>
      </c>
      <c r="HF45">
        <v>24.4</v>
      </c>
      <c r="HG45">
        <v>18.5</v>
      </c>
      <c r="HH45">
        <v>17</v>
      </c>
      <c r="HI45">
        <v>17</v>
      </c>
      <c r="HJ45">
        <v>19.600000000000001</v>
      </c>
      <c r="HK45">
        <v>27.4</v>
      </c>
      <c r="HL45">
        <v>36.299999999999997</v>
      </c>
      <c r="HM45">
        <v>46.3</v>
      </c>
      <c r="HN45">
        <v>46.8</v>
      </c>
      <c r="HO45">
        <v>43.1</v>
      </c>
      <c r="HP45">
        <v>40.9</v>
      </c>
      <c r="HQ45">
        <v>33.4</v>
      </c>
      <c r="HR45">
        <v>24.5</v>
      </c>
      <c r="HS45">
        <v>18.600000000000001</v>
      </c>
      <c r="HT45">
        <v>17.100000000000001</v>
      </c>
      <c r="HU45">
        <v>17.100000000000001</v>
      </c>
      <c r="HV45">
        <v>19.7</v>
      </c>
      <c r="HW45">
        <v>27.5</v>
      </c>
      <c r="HX45">
        <v>36.4</v>
      </c>
      <c r="HY45">
        <v>46.4</v>
      </c>
      <c r="HZ45">
        <v>47</v>
      </c>
      <c r="IA45">
        <v>43.3</v>
      </c>
      <c r="IB45">
        <v>41</v>
      </c>
      <c r="IC45">
        <v>33.6</v>
      </c>
      <c r="ID45">
        <v>24.6</v>
      </c>
      <c r="IE45">
        <v>18.600000000000001</v>
      </c>
      <c r="IF45">
        <v>17.2</v>
      </c>
      <c r="IG45">
        <v>17.2</v>
      </c>
      <c r="IH45">
        <v>19.8</v>
      </c>
      <c r="II45">
        <v>27.6</v>
      </c>
      <c r="IJ45">
        <v>36.6</v>
      </c>
      <c r="IK45">
        <v>46.6</v>
      </c>
      <c r="IL45">
        <v>47.2</v>
      </c>
      <c r="IM45">
        <v>43.4</v>
      </c>
      <c r="IN45">
        <v>41.2</v>
      </c>
      <c r="IO45">
        <v>33.700000000000003</v>
      </c>
      <c r="IP45">
        <v>24.7</v>
      </c>
      <c r="IQ45">
        <v>18.7</v>
      </c>
      <c r="IR45">
        <v>17.2</v>
      </c>
      <c r="IS45">
        <v>17.2</v>
      </c>
      <c r="IT45">
        <v>19.899999999999999</v>
      </c>
      <c r="IU45">
        <v>27.7</v>
      </c>
    </row>
    <row r="46" spans="3:255">
      <c r="C46" t="s">
        <v>765</v>
      </c>
      <c r="D46" t="s">
        <v>827</v>
      </c>
      <c r="E46" t="s">
        <v>84</v>
      </c>
      <c r="F46">
        <v>0.2</v>
      </c>
      <c r="G46">
        <v>0.3</v>
      </c>
      <c r="H46">
        <v>0.2</v>
      </c>
      <c r="I46">
        <v>0.6</v>
      </c>
      <c r="J46">
        <v>0.2</v>
      </c>
      <c r="K46">
        <v>0.2</v>
      </c>
      <c r="L46">
        <v>0.2</v>
      </c>
      <c r="M46">
        <v>0.2</v>
      </c>
      <c r="N46">
        <v>0.2</v>
      </c>
      <c r="O46">
        <v>0.2</v>
      </c>
      <c r="P46">
        <v>0.2</v>
      </c>
      <c r="Q46">
        <v>0.2</v>
      </c>
      <c r="R46">
        <v>0.2</v>
      </c>
      <c r="S46">
        <v>0.2</v>
      </c>
      <c r="T46">
        <v>0.2</v>
      </c>
      <c r="U46">
        <v>0.2</v>
      </c>
      <c r="V46">
        <v>0.2</v>
      </c>
      <c r="W46">
        <v>0.2</v>
      </c>
      <c r="X46">
        <v>0.2</v>
      </c>
      <c r="Y46">
        <v>0.2</v>
      </c>
      <c r="Z46">
        <v>0.2</v>
      </c>
      <c r="AA46">
        <v>0.2</v>
      </c>
      <c r="AB46">
        <v>0.2</v>
      </c>
      <c r="AC46">
        <v>0.2</v>
      </c>
      <c r="AD46">
        <v>0.2</v>
      </c>
      <c r="AE46">
        <v>0.2</v>
      </c>
      <c r="AF46">
        <v>0.2</v>
      </c>
      <c r="AG46">
        <v>0.2</v>
      </c>
      <c r="AH46">
        <v>0.2</v>
      </c>
      <c r="AI46">
        <v>0.2</v>
      </c>
      <c r="AJ46">
        <v>0.2</v>
      </c>
      <c r="AK46">
        <v>0.2</v>
      </c>
      <c r="AL46">
        <v>0.2</v>
      </c>
      <c r="AM46">
        <v>0.2</v>
      </c>
      <c r="AN46">
        <v>0.2</v>
      </c>
      <c r="AO46">
        <v>0.2</v>
      </c>
      <c r="AP46">
        <v>0.2</v>
      </c>
      <c r="AQ46">
        <v>0.2</v>
      </c>
      <c r="AR46">
        <v>0.2</v>
      </c>
      <c r="AS46">
        <v>0.2</v>
      </c>
      <c r="AT46">
        <v>0.2</v>
      </c>
      <c r="AU46">
        <v>0.2</v>
      </c>
      <c r="AV46">
        <v>0.2</v>
      </c>
      <c r="AW46">
        <v>0.2</v>
      </c>
      <c r="AX46">
        <v>0.2</v>
      </c>
      <c r="AY46">
        <v>0.2</v>
      </c>
      <c r="AZ46">
        <v>0.2</v>
      </c>
      <c r="BA46">
        <v>0.2</v>
      </c>
      <c r="BB46">
        <v>0.2</v>
      </c>
      <c r="BC46">
        <v>0.2</v>
      </c>
      <c r="BD46">
        <v>0.2</v>
      </c>
      <c r="BE46">
        <v>0.2</v>
      </c>
      <c r="BF46">
        <v>0.2</v>
      </c>
      <c r="BG46">
        <v>0.2</v>
      </c>
      <c r="BH46">
        <v>0.2</v>
      </c>
      <c r="BI46">
        <v>0.2</v>
      </c>
      <c r="BJ46">
        <v>0.2</v>
      </c>
      <c r="BK46">
        <v>0.2</v>
      </c>
      <c r="BL46">
        <v>0.2</v>
      </c>
      <c r="BM46">
        <v>0.2</v>
      </c>
      <c r="BN46">
        <v>0.2</v>
      </c>
      <c r="BO46">
        <v>0.2</v>
      </c>
      <c r="BP46">
        <v>0.2</v>
      </c>
      <c r="BQ46">
        <v>0.2</v>
      </c>
      <c r="BR46">
        <v>0.2</v>
      </c>
      <c r="BS46">
        <v>0.2</v>
      </c>
      <c r="BT46">
        <v>0.2</v>
      </c>
      <c r="BU46">
        <v>0.2</v>
      </c>
      <c r="BV46">
        <v>0.2</v>
      </c>
      <c r="BW46">
        <v>0.2</v>
      </c>
      <c r="BX46">
        <v>0.2</v>
      </c>
      <c r="BY46">
        <v>0.2</v>
      </c>
      <c r="BZ46">
        <v>0.2</v>
      </c>
      <c r="CA46">
        <v>0.2</v>
      </c>
      <c r="CB46">
        <v>0.2</v>
      </c>
      <c r="CC46">
        <v>0.2</v>
      </c>
      <c r="CD46">
        <v>0.2</v>
      </c>
      <c r="CE46">
        <v>0.2</v>
      </c>
      <c r="CF46">
        <v>0.2</v>
      </c>
      <c r="CG46">
        <v>0.2</v>
      </c>
      <c r="CH46">
        <v>0.2</v>
      </c>
      <c r="CI46">
        <v>0.2</v>
      </c>
      <c r="CJ46">
        <v>0.2</v>
      </c>
      <c r="CK46">
        <v>0.2</v>
      </c>
      <c r="CL46">
        <v>0.2</v>
      </c>
      <c r="CM46">
        <v>0.2</v>
      </c>
      <c r="CN46">
        <v>0.2</v>
      </c>
      <c r="CO46">
        <v>0.2</v>
      </c>
      <c r="CP46">
        <v>0.2</v>
      </c>
      <c r="CQ46">
        <v>0.2</v>
      </c>
      <c r="CR46">
        <v>0.2</v>
      </c>
      <c r="CS46">
        <v>0.2</v>
      </c>
      <c r="CT46">
        <v>0.2</v>
      </c>
      <c r="CU46">
        <v>0.2</v>
      </c>
      <c r="CV46">
        <v>0.2</v>
      </c>
      <c r="CW46">
        <v>0.2</v>
      </c>
      <c r="CX46">
        <v>0.2</v>
      </c>
      <c r="CY46">
        <v>0.2</v>
      </c>
      <c r="CZ46">
        <v>0.2</v>
      </c>
      <c r="DA46">
        <v>0.2</v>
      </c>
      <c r="DB46">
        <v>0.2</v>
      </c>
      <c r="DC46">
        <v>0.2</v>
      </c>
      <c r="DD46">
        <v>0.2</v>
      </c>
      <c r="DE46">
        <v>0.2</v>
      </c>
      <c r="DF46">
        <v>0.2</v>
      </c>
      <c r="DG46">
        <v>0.2</v>
      </c>
      <c r="DH46">
        <v>0.2</v>
      </c>
      <c r="DI46">
        <v>0.2</v>
      </c>
      <c r="DJ46">
        <v>0.2</v>
      </c>
      <c r="DK46">
        <v>0.2</v>
      </c>
      <c r="DL46">
        <v>0.2</v>
      </c>
      <c r="DM46">
        <v>0.2</v>
      </c>
      <c r="DN46">
        <v>0.2</v>
      </c>
      <c r="DO46">
        <v>0.2</v>
      </c>
      <c r="DP46">
        <v>0.2</v>
      </c>
      <c r="DQ46">
        <v>0.2</v>
      </c>
      <c r="DR46">
        <v>0.2</v>
      </c>
      <c r="DS46">
        <v>0.2</v>
      </c>
      <c r="DT46">
        <v>0.2</v>
      </c>
      <c r="DU46">
        <v>0.2</v>
      </c>
      <c r="DV46">
        <v>0.2</v>
      </c>
      <c r="DW46">
        <v>0.2</v>
      </c>
      <c r="DX46">
        <v>0.2</v>
      </c>
      <c r="DY46">
        <v>0.2</v>
      </c>
      <c r="DZ46">
        <v>0.2</v>
      </c>
      <c r="EA46">
        <v>0.2</v>
      </c>
      <c r="EB46">
        <v>0.2</v>
      </c>
      <c r="EC46">
        <v>0.2</v>
      </c>
      <c r="ED46">
        <v>0.2</v>
      </c>
      <c r="EE46">
        <v>0.2</v>
      </c>
      <c r="EF46">
        <v>0.2</v>
      </c>
      <c r="EG46">
        <v>0.2</v>
      </c>
      <c r="EH46">
        <v>0.2</v>
      </c>
      <c r="EI46">
        <v>0.2</v>
      </c>
      <c r="EJ46">
        <v>0.2</v>
      </c>
      <c r="EK46">
        <v>0.2</v>
      </c>
      <c r="EL46">
        <v>0.2</v>
      </c>
      <c r="EM46">
        <v>0.2</v>
      </c>
      <c r="EN46">
        <v>0.2</v>
      </c>
      <c r="EO46">
        <v>0.2</v>
      </c>
      <c r="EP46">
        <v>0.2</v>
      </c>
      <c r="EQ46">
        <v>0.2</v>
      </c>
      <c r="ER46">
        <v>0.2</v>
      </c>
      <c r="ES46">
        <v>0.2</v>
      </c>
      <c r="ET46">
        <v>0.2</v>
      </c>
      <c r="EU46">
        <v>0.2</v>
      </c>
      <c r="EV46">
        <v>0.2</v>
      </c>
      <c r="EW46">
        <v>0.2</v>
      </c>
      <c r="EX46">
        <v>0.2</v>
      </c>
      <c r="EY46">
        <v>0.2</v>
      </c>
      <c r="EZ46">
        <v>0.2</v>
      </c>
      <c r="FA46">
        <v>0.2</v>
      </c>
      <c r="FB46">
        <v>0.2</v>
      </c>
      <c r="FC46">
        <v>0.2</v>
      </c>
      <c r="FD46">
        <v>0.2</v>
      </c>
      <c r="FE46">
        <v>0.2</v>
      </c>
      <c r="FF46">
        <v>0.2</v>
      </c>
      <c r="FG46">
        <v>0.2</v>
      </c>
      <c r="FH46">
        <v>0.2</v>
      </c>
      <c r="FI46">
        <v>0.2</v>
      </c>
      <c r="FJ46">
        <v>0.2</v>
      </c>
      <c r="FK46">
        <v>0.2</v>
      </c>
      <c r="FL46">
        <v>0.2</v>
      </c>
      <c r="FM46">
        <v>0.2</v>
      </c>
      <c r="FN46">
        <v>0.2</v>
      </c>
      <c r="FO46">
        <v>0.2</v>
      </c>
      <c r="FP46">
        <v>0.2</v>
      </c>
      <c r="FQ46">
        <v>0.2</v>
      </c>
      <c r="FR46">
        <v>0.2</v>
      </c>
      <c r="FS46">
        <v>0.2</v>
      </c>
      <c r="FT46">
        <v>0.2</v>
      </c>
      <c r="FU46">
        <v>0.2</v>
      </c>
      <c r="FV46">
        <v>0.2</v>
      </c>
      <c r="FW46">
        <v>0.2</v>
      </c>
      <c r="FX46">
        <v>0.2</v>
      </c>
      <c r="FY46">
        <v>0.2</v>
      </c>
      <c r="FZ46">
        <v>0.2</v>
      </c>
      <c r="GA46">
        <v>0.2</v>
      </c>
      <c r="GB46">
        <v>0.2</v>
      </c>
      <c r="GC46">
        <v>0.2</v>
      </c>
      <c r="GD46">
        <v>0.2</v>
      </c>
      <c r="GE46">
        <v>0.2</v>
      </c>
      <c r="GF46">
        <v>0.2</v>
      </c>
      <c r="GG46">
        <v>0.2</v>
      </c>
      <c r="GH46">
        <v>0.2</v>
      </c>
      <c r="GI46">
        <v>0.2</v>
      </c>
      <c r="GJ46">
        <v>0.2</v>
      </c>
      <c r="GK46">
        <v>0.2</v>
      </c>
      <c r="GL46">
        <v>0.2</v>
      </c>
      <c r="GM46">
        <v>0.2</v>
      </c>
      <c r="GN46">
        <v>0.2</v>
      </c>
      <c r="GO46">
        <v>0.2</v>
      </c>
      <c r="GP46">
        <v>0.2</v>
      </c>
      <c r="GQ46">
        <v>0.2</v>
      </c>
      <c r="GR46">
        <v>0.2</v>
      </c>
      <c r="GS46">
        <v>0.2</v>
      </c>
      <c r="GT46">
        <v>0.2</v>
      </c>
      <c r="GU46">
        <v>0.2</v>
      </c>
      <c r="GV46">
        <v>0.2</v>
      </c>
      <c r="GW46">
        <v>0.2</v>
      </c>
      <c r="GX46">
        <v>0.2</v>
      </c>
      <c r="GY46">
        <v>0.2</v>
      </c>
      <c r="GZ46">
        <v>0.2</v>
      </c>
      <c r="HA46">
        <v>0.2</v>
      </c>
      <c r="HB46">
        <v>0.2</v>
      </c>
      <c r="HC46">
        <v>0.2</v>
      </c>
      <c r="HD46">
        <v>0.2</v>
      </c>
      <c r="HE46">
        <v>0.2</v>
      </c>
      <c r="HF46">
        <v>0.2</v>
      </c>
      <c r="HG46">
        <v>0.2</v>
      </c>
      <c r="HH46">
        <v>0.2</v>
      </c>
      <c r="HI46">
        <v>0.2</v>
      </c>
      <c r="HJ46">
        <v>0.2</v>
      </c>
      <c r="HK46">
        <v>0.2</v>
      </c>
      <c r="HL46">
        <v>0.2</v>
      </c>
      <c r="HM46">
        <v>0.2</v>
      </c>
      <c r="HN46">
        <v>0.2</v>
      </c>
      <c r="HO46">
        <v>0.2</v>
      </c>
      <c r="HP46">
        <v>0.2</v>
      </c>
      <c r="HQ46">
        <v>0.2</v>
      </c>
      <c r="HR46">
        <v>0.2</v>
      </c>
      <c r="HS46">
        <v>0.2</v>
      </c>
      <c r="HT46">
        <v>0.2</v>
      </c>
      <c r="HU46">
        <v>0.2</v>
      </c>
      <c r="HV46">
        <v>0.2</v>
      </c>
      <c r="HW46">
        <v>0.2</v>
      </c>
      <c r="HX46">
        <v>0.2</v>
      </c>
      <c r="HY46">
        <v>0.2</v>
      </c>
      <c r="HZ46">
        <v>0.2</v>
      </c>
      <c r="IA46">
        <v>0.2</v>
      </c>
      <c r="IB46">
        <v>0.2</v>
      </c>
      <c r="IC46">
        <v>0.2</v>
      </c>
      <c r="ID46">
        <v>0.2</v>
      </c>
      <c r="IE46">
        <v>0.2</v>
      </c>
      <c r="IF46">
        <v>0.2</v>
      </c>
      <c r="IG46">
        <v>0.2</v>
      </c>
      <c r="IH46">
        <v>0.2</v>
      </c>
      <c r="II46">
        <v>0.2</v>
      </c>
      <c r="IJ46">
        <v>0.2</v>
      </c>
      <c r="IK46">
        <v>0.2</v>
      </c>
      <c r="IL46">
        <v>0.2</v>
      </c>
      <c r="IM46">
        <v>0.2</v>
      </c>
      <c r="IN46">
        <v>0.2</v>
      </c>
      <c r="IO46">
        <v>0.2</v>
      </c>
      <c r="IP46">
        <v>0.2</v>
      </c>
      <c r="IQ46">
        <v>0.2</v>
      </c>
      <c r="IR46">
        <v>0.2</v>
      </c>
      <c r="IS46">
        <v>0.2</v>
      </c>
      <c r="IT46">
        <v>0.2</v>
      </c>
      <c r="IU46">
        <v>0.2</v>
      </c>
    </row>
    <row r="47" spans="3:255">
      <c r="C47" t="s">
        <v>765</v>
      </c>
      <c r="D47" t="s">
        <v>828</v>
      </c>
      <c r="E47" t="s">
        <v>85</v>
      </c>
      <c r="F47">
        <v>13</v>
      </c>
      <c r="G47">
        <v>11.6</v>
      </c>
      <c r="H47">
        <v>9.4</v>
      </c>
      <c r="I47">
        <v>8.6</v>
      </c>
      <c r="J47">
        <v>5.7</v>
      </c>
      <c r="K47">
        <v>3.5</v>
      </c>
      <c r="L47">
        <v>2.9</v>
      </c>
      <c r="M47">
        <v>2.9</v>
      </c>
      <c r="N47">
        <v>4.0999999999999996</v>
      </c>
      <c r="O47">
        <v>6.5</v>
      </c>
      <c r="P47">
        <v>8.9</v>
      </c>
      <c r="Q47">
        <v>11.9</v>
      </c>
      <c r="R47">
        <v>12.5</v>
      </c>
      <c r="S47">
        <v>11.1</v>
      </c>
      <c r="T47">
        <v>10.8</v>
      </c>
      <c r="U47">
        <v>8</v>
      </c>
      <c r="V47">
        <v>5.7</v>
      </c>
      <c r="W47">
        <v>3.5</v>
      </c>
      <c r="X47">
        <v>2.9</v>
      </c>
      <c r="Y47">
        <v>2.9</v>
      </c>
      <c r="Z47">
        <v>4.0999999999999996</v>
      </c>
      <c r="AA47">
        <v>6.5</v>
      </c>
      <c r="AB47">
        <v>8.9</v>
      </c>
      <c r="AC47">
        <v>11.9</v>
      </c>
      <c r="AD47">
        <v>12.5</v>
      </c>
      <c r="AE47">
        <v>11.1</v>
      </c>
      <c r="AF47">
        <v>10.9</v>
      </c>
      <c r="AG47">
        <v>8</v>
      </c>
      <c r="AH47">
        <v>5.7</v>
      </c>
      <c r="AI47">
        <v>3.5</v>
      </c>
      <c r="AJ47">
        <v>2.9</v>
      </c>
      <c r="AK47">
        <v>2.9</v>
      </c>
      <c r="AL47">
        <v>4.0999999999999996</v>
      </c>
      <c r="AM47">
        <v>6.5</v>
      </c>
      <c r="AN47">
        <v>8.9</v>
      </c>
      <c r="AO47">
        <v>11.9</v>
      </c>
      <c r="AP47">
        <v>12.5</v>
      </c>
      <c r="AQ47">
        <v>11.1</v>
      </c>
      <c r="AR47">
        <v>10.9</v>
      </c>
      <c r="AS47">
        <v>8</v>
      </c>
      <c r="AT47">
        <v>5.7</v>
      </c>
      <c r="AU47">
        <v>3.6</v>
      </c>
      <c r="AV47">
        <v>2.9</v>
      </c>
      <c r="AW47">
        <v>2.9</v>
      </c>
      <c r="AX47">
        <v>4.2</v>
      </c>
      <c r="AY47">
        <v>6.5</v>
      </c>
      <c r="AZ47">
        <v>8.9</v>
      </c>
      <c r="BA47">
        <v>11.9</v>
      </c>
      <c r="BB47">
        <v>12.6</v>
      </c>
      <c r="BC47">
        <v>11.2</v>
      </c>
      <c r="BD47">
        <v>10.9</v>
      </c>
      <c r="BE47">
        <v>8</v>
      </c>
      <c r="BF47">
        <v>5.7</v>
      </c>
      <c r="BG47">
        <v>3.6</v>
      </c>
      <c r="BH47">
        <v>2.9</v>
      </c>
      <c r="BI47">
        <v>2.9</v>
      </c>
      <c r="BJ47">
        <v>4.2</v>
      </c>
      <c r="BK47">
        <v>6.5</v>
      </c>
      <c r="BL47">
        <v>8.9</v>
      </c>
      <c r="BM47">
        <v>12</v>
      </c>
      <c r="BN47">
        <v>12.6</v>
      </c>
      <c r="BO47">
        <v>11.2</v>
      </c>
      <c r="BP47">
        <v>10.9</v>
      </c>
      <c r="BQ47">
        <v>8</v>
      </c>
      <c r="BR47">
        <v>5.7</v>
      </c>
      <c r="BS47">
        <v>3.6</v>
      </c>
      <c r="BT47">
        <v>2.9</v>
      </c>
      <c r="BU47">
        <v>2.9</v>
      </c>
      <c r="BV47">
        <v>4.2</v>
      </c>
      <c r="BW47">
        <v>6.5</v>
      </c>
      <c r="BX47">
        <v>9</v>
      </c>
      <c r="BY47">
        <v>12</v>
      </c>
      <c r="BZ47">
        <v>12.6</v>
      </c>
      <c r="CA47">
        <v>11.2</v>
      </c>
      <c r="CB47">
        <v>11</v>
      </c>
      <c r="CC47">
        <v>8.1</v>
      </c>
      <c r="CD47">
        <v>5.7</v>
      </c>
      <c r="CE47">
        <v>3.6</v>
      </c>
      <c r="CF47">
        <v>2.9</v>
      </c>
      <c r="CG47">
        <v>2.9</v>
      </c>
      <c r="CH47">
        <v>4.2</v>
      </c>
      <c r="CI47">
        <v>6.5</v>
      </c>
      <c r="CJ47">
        <v>9</v>
      </c>
      <c r="CK47">
        <v>12</v>
      </c>
      <c r="CL47">
        <v>12.7</v>
      </c>
      <c r="CM47">
        <v>11.3</v>
      </c>
      <c r="CN47">
        <v>11</v>
      </c>
      <c r="CO47">
        <v>8.1</v>
      </c>
      <c r="CP47">
        <v>5.8</v>
      </c>
      <c r="CQ47">
        <v>3.6</v>
      </c>
      <c r="CR47">
        <v>2.9</v>
      </c>
      <c r="CS47">
        <v>2.9</v>
      </c>
      <c r="CT47">
        <v>4.2</v>
      </c>
      <c r="CU47">
        <v>6.6</v>
      </c>
      <c r="CV47">
        <v>9</v>
      </c>
      <c r="CW47">
        <v>12.1</v>
      </c>
      <c r="CX47">
        <v>12.7</v>
      </c>
      <c r="CY47">
        <v>11.3</v>
      </c>
      <c r="CZ47">
        <v>11</v>
      </c>
      <c r="DA47">
        <v>8.1</v>
      </c>
      <c r="DB47">
        <v>5.8</v>
      </c>
      <c r="DC47">
        <v>3.6</v>
      </c>
      <c r="DD47">
        <v>2.9</v>
      </c>
      <c r="DE47">
        <v>2.9</v>
      </c>
      <c r="DF47">
        <v>4.2</v>
      </c>
      <c r="DG47">
        <v>6.6</v>
      </c>
      <c r="DH47">
        <v>9</v>
      </c>
      <c r="DI47">
        <v>12.1</v>
      </c>
      <c r="DJ47">
        <v>12.7</v>
      </c>
      <c r="DK47">
        <v>11.3</v>
      </c>
      <c r="DL47">
        <v>11.1</v>
      </c>
      <c r="DM47">
        <v>8.1</v>
      </c>
      <c r="DN47">
        <v>5.8</v>
      </c>
      <c r="DO47">
        <v>3.6</v>
      </c>
      <c r="DP47">
        <v>2.9</v>
      </c>
      <c r="DQ47">
        <v>2.9</v>
      </c>
      <c r="DR47">
        <v>4.2</v>
      </c>
      <c r="DS47">
        <v>6.6</v>
      </c>
      <c r="DT47">
        <v>9.1</v>
      </c>
      <c r="DU47">
        <v>12.1</v>
      </c>
      <c r="DV47">
        <v>12.8</v>
      </c>
      <c r="DW47">
        <v>11.4</v>
      </c>
      <c r="DX47">
        <v>11.1</v>
      </c>
      <c r="DY47">
        <v>8.1999999999999993</v>
      </c>
      <c r="DZ47">
        <v>5.8</v>
      </c>
      <c r="EA47">
        <v>3.6</v>
      </c>
      <c r="EB47">
        <v>2.9</v>
      </c>
      <c r="EC47">
        <v>2.9</v>
      </c>
      <c r="ED47">
        <v>4.2</v>
      </c>
      <c r="EE47">
        <v>6.6</v>
      </c>
      <c r="EF47">
        <v>9.1</v>
      </c>
      <c r="EG47">
        <v>12.2</v>
      </c>
      <c r="EH47">
        <v>12.8</v>
      </c>
      <c r="EI47">
        <v>11.4</v>
      </c>
      <c r="EJ47">
        <v>11.1</v>
      </c>
      <c r="EK47">
        <v>8.1999999999999993</v>
      </c>
      <c r="EL47">
        <v>5.8</v>
      </c>
      <c r="EM47">
        <v>3.6</v>
      </c>
      <c r="EN47">
        <v>2.9</v>
      </c>
      <c r="EO47">
        <v>2.9</v>
      </c>
      <c r="EP47">
        <v>4.3</v>
      </c>
      <c r="EQ47">
        <v>6.6</v>
      </c>
      <c r="ER47">
        <v>9.1</v>
      </c>
      <c r="ES47">
        <v>12.2</v>
      </c>
      <c r="ET47">
        <v>12.9</v>
      </c>
      <c r="EU47">
        <v>11.4</v>
      </c>
      <c r="EV47">
        <v>11.2</v>
      </c>
      <c r="EW47">
        <v>8.1999999999999993</v>
      </c>
      <c r="EX47">
        <v>5.8</v>
      </c>
      <c r="EY47">
        <v>3.7</v>
      </c>
      <c r="EZ47">
        <v>2.9</v>
      </c>
      <c r="FA47">
        <v>2.9</v>
      </c>
      <c r="FB47">
        <v>4.3</v>
      </c>
      <c r="FC47">
        <v>6.7</v>
      </c>
      <c r="FD47">
        <v>9.1</v>
      </c>
      <c r="FE47">
        <v>12.2</v>
      </c>
      <c r="FF47">
        <v>12.9</v>
      </c>
      <c r="FG47">
        <v>11.4</v>
      </c>
      <c r="FH47">
        <v>11.2</v>
      </c>
      <c r="FI47">
        <v>8.1999999999999993</v>
      </c>
      <c r="FJ47">
        <v>5.9</v>
      </c>
      <c r="FK47">
        <v>3.7</v>
      </c>
      <c r="FL47">
        <v>2.9</v>
      </c>
      <c r="FM47">
        <v>3</v>
      </c>
      <c r="FN47">
        <v>4.3</v>
      </c>
      <c r="FO47">
        <v>6.7</v>
      </c>
      <c r="FP47">
        <v>9.1999999999999993</v>
      </c>
      <c r="FQ47">
        <v>12.3</v>
      </c>
      <c r="FR47">
        <v>12.9</v>
      </c>
      <c r="FS47">
        <v>11.5</v>
      </c>
      <c r="FT47">
        <v>11.2</v>
      </c>
      <c r="FU47">
        <v>8.1999999999999993</v>
      </c>
      <c r="FV47">
        <v>5.9</v>
      </c>
      <c r="FW47">
        <v>3.7</v>
      </c>
      <c r="FX47">
        <v>3</v>
      </c>
      <c r="FY47">
        <v>3</v>
      </c>
      <c r="FZ47">
        <v>4.3</v>
      </c>
      <c r="GA47">
        <v>6.7</v>
      </c>
      <c r="GB47">
        <v>9.1999999999999993</v>
      </c>
      <c r="GC47">
        <v>12.3</v>
      </c>
      <c r="GD47">
        <v>13</v>
      </c>
      <c r="GE47">
        <v>11.5</v>
      </c>
      <c r="GF47">
        <v>11.3</v>
      </c>
      <c r="GG47">
        <v>8.3000000000000007</v>
      </c>
      <c r="GH47">
        <v>5.9</v>
      </c>
      <c r="GI47">
        <v>3.7</v>
      </c>
      <c r="GJ47">
        <v>3</v>
      </c>
      <c r="GK47">
        <v>3</v>
      </c>
      <c r="GL47">
        <v>4.3</v>
      </c>
      <c r="GM47">
        <v>6.7</v>
      </c>
      <c r="GN47">
        <v>9.1999999999999993</v>
      </c>
      <c r="GO47">
        <v>12.3</v>
      </c>
      <c r="GP47">
        <v>13</v>
      </c>
      <c r="GQ47">
        <v>11.5</v>
      </c>
      <c r="GR47">
        <v>11.3</v>
      </c>
      <c r="GS47">
        <v>8.3000000000000007</v>
      </c>
      <c r="GT47">
        <v>5.9</v>
      </c>
      <c r="GU47">
        <v>3.7</v>
      </c>
      <c r="GV47">
        <v>3</v>
      </c>
      <c r="GW47">
        <v>3</v>
      </c>
      <c r="GX47">
        <v>4.3</v>
      </c>
      <c r="GY47">
        <v>6.7</v>
      </c>
      <c r="GZ47">
        <v>9.1999999999999993</v>
      </c>
      <c r="HA47">
        <v>12.4</v>
      </c>
      <c r="HB47">
        <v>13</v>
      </c>
      <c r="HC47">
        <v>11.6</v>
      </c>
      <c r="HD47">
        <v>11.3</v>
      </c>
      <c r="HE47">
        <v>8.3000000000000007</v>
      </c>
      <c r="HF47">
        <v>5.9</v>
      </c>
      <c r="HG47">
        <v>3.7</v>
      </c>
      <c r="HH47">
        <v>3</v>
      </c>
      <c r="HI47">
        <v>3</v>
      </c>
      <c r="HJ47">
        <v>4.3</v>
      </c>
      <c r="HK47">
        <v>6.8</v>
      </c>
      <c r="HL47">
        <v>9.3000000000000007</v>
      </c>
      <c r="HM47">
        <v>12.4</v>
      </c>
      <c r="HN47">
        <v>13.1</v>
      </c>
      <c r="HO47">
        <v>11.6</v>
      </c>
      <c r="HP47">
        <v>11.3</v>
      </c>
      <c r="HQ47">
        <v>8.3000000000000007</v>
      </c>
      <c r="HR47">
        <v>5.9</v>
      </c>
      <c r="HS47">
        <v>3.7</v>
      </c>
      <c r="HT47">
        <v>3</v>
      </c>
      <c r="HU47">
        <v>3</v>
      </c>
      <c r="HV47">
        <v>4.3</v>
      </c>
      <c r="HW47">
        <v>6.8</v>
      </c>
      <c r="HX47">
        <v>9.3000000000000007</v>
      </c>
      <c r="HY47">
        <v>12.4</v>
      </c>
      <c r="HZ47">
        <v>13.1</v>
      </c>
      <c r="IA47">
        <v>11.6</v>
      </c>
      <c r="IB47">
        <v>11.4</v>
      </c>
      <c r="IC47">
        <v>8.4</v>
      </c>
      <c r="ID47">
        <v>6</v>
      </c>
      <c r="IE47">
        <v>3.7</v>
      </c>
      <c r="IF47">
        <v>3</v>
      </c>
      <c r="IG47">
        <v>3</v>
      </c>
      <c r="IH47">
        <v>4.3</v>
      </c>
      <c r="II47">
        <v>6.8</v>
      </c>
      <c r="IJ47">
        <v>9.3000000000000007</v>
      </c>
      <c r="IK47">
        <v>12.5</v>
      </c>
      <c r="IL47">
        <v>13.1</v>
      </c>
      <c r="IM47">
        <v>11.7</v>
      </c>
      <c r="IN47">
        <v>11.4</v>
      </c>
      <c r="IO47">
        <v>8.4</v>
      </c>
      <c r="IP47">
        <v>6</v>
      </c>
      <c r="IQ47">
        <v>3.7</v>
      </c>
      <c r="IR47">
        <v>3</v>
      </c>
      <c r="IS47">
        <v>3</v>
      </c>
      <c r="IT47">
        <v>4.4000000000000004</v>
      </c>
      <c r="IU47">
        <v>6.8</v>
      </c>
    </row>
    <row r="48" spans="3:255">
      <c r="C48" t="s">
        <v>765</v>
      </c>
      <c r="D48" t="s">
        <v>829</v>
      </c>
      <c r="E48" t="s">
        <v>86</v>
      </c>
      <c r="F48">
        <v>35.700000000000003</v>
      </c>
      <c r="G48">
        <v>31.6</v>
      </c>
      <c r="H48">
        <v>27.3</v>
      </c>
      <c r="I48">
        <v>25.2</v>
      </c>
      <c r="J48">
        <v>17.600000000000001</v>
      </c>
      <c r="K48">
        <v>12.8</v>
      </c>
      <c r="L48">
        <v>12.5</v>
      </c>
      <c r="M48">
        <v>12.5</v>
      </c>
      <c r="N48">
        <v>14.8</v>
      </c>
      <c r="O48">
        <v>20.6</v>
      </c>
      <c r="P48">
        <v>27.3</v>
      </c>
      <c r="Q48">
        <v>35.4</v>
      </c>
      <c r="R48">
        <v>37.4</v>
      </c>
      <c r="S48">
        <v>32.799999999999997</v>
      </c>
      <c r="T48">
        <v>31.1</v>
      </c>
      <c r="U48">
        <v>25.8</v>
      </c>
      <c r="V48">
        <v>17.8</v>
      </c>
      <c r="W48">
        <v>13</v>
      </c>
      <c r="X48">
        <v>12.7</v>
      </c>
      <c r="Y48">
        <v>12.7</v>
      </c>
      <c r="Z48">
        <v>15</v>
      </c>
      <c r="AA48">
        <v>21</v>
      </c>
      <c r="AB48">
        <v>27.7</v>
      </c>
      <c r="AC48">
        <v>36</v>
      </c>
      <c r="AD48">
        <v>38.9</v>
      </c>
      <c r="AE48">
        <v>34.200000000000003</v>
      </c>
      <c r="AF48">
        <v>32.5</v>
      </c>
      <c r="AG48">
        <v>26.8</v>
      </c>
      <c r="AH48">
        <v>18.600000000000001</v>
      </c>
      <c r="AI48">
        <v>13.6</v>
      </c>
      <c r="AJ48">
        <v>13.3</v>
      </c>
      <c r="AK48">
        <v>13.3</v>
      </c>
      <c r="AL48">
        <v>15.6</v>
      </c>
      <c r="AM48">
        <v>21.8</v>
      </c>
      <c r="AN48">
        <v>28.9</v>
      </c>
      <c r="AO48">
        <v>37.5</v>
      </c>
      <c r="AP48">
        <v>39</v>
      </c>
      <c r="AQ48">
        <v>34.299999999999997</v>
      </c>
      <c r="AR48">
        <v>32.5</v>
      </c>
      <c r="AS48">
        <v>26.9</v>
      </c>
      <c r="AT48">
        <v>18.600000000000001</v>
      </c>
      <c r="AU48">
        <v>13.6</v>
      </c>
      <c r="AV48">
        <v>13.3</v>
      </c>
      <c r="AW48">
        <v>13.3</v>
      </c>
      <c r="AX48">
        <v>15.7</v>
      </c>
      <c r="AY48">
        <v>21.9</v>
      </c>
      <c r="AZ48">
        <v>29</v>
      </c>
      <c r="BA48">
        <v>37.5</v>
      </c>
      <c r="BB48">
        <v>39.1</v>
      </c>
      <c r="BC48">
        <v>34.4</v>
      </c>
      <c r="BD48">
        <v>32.6</v>
      </c>
      <c r="BE48">
        <v>26.9</v>
      </c>
      <c r="BF48">
        <v>18.7</v>
      </c>
      <c r="BG48">
        <v>13.6</v>
      </c>
      <c r="BH48">
        <v>13.3</v>
      </c>
      <c r="BI48">
        <v>13.3</v>
      </c>
      <c r="BJ48">
        <v>15.7</v>
      </c>
      <c r="BK48">
        <v>21.9</v>
      </c>
      <c r="BL48">
        <v>29</v>
      </c>
      <c r="BM48">
        <v>37.6</v>
      </c>
      <c r="BN48">
        <v>39.200000000000003</v>
      </c>
      <c r="BO48">
        <v>34.4</v>
      </c>
      <c r="BP48">
        <v>32.6</v>
      </c>
      <c r="BQ48">
        <v>27</v>
      </c>
      <c r="BR48">
        <v>18.7</v>
      </c>
      <c r="BS48">
        <v>13.6</v>
      </c>
      <c r="BT48">
        <v>13.4</v>
      </c>
      <c r="BU48">
        <v>13.4</v>
      </c>
      <c r="BV48">
        <v>15.7</v>
      </c>
      <c r="BW48">
        <v>22</v>
      </c>
      <c r="BX48">
        <v>29.1</v>
      </c>
      <c r="BY48">
        <v>37.700000000000003</v>
      </c>
      <c r="BZ48">
        <v>39.299999999999997</v>
      </c>
      <c r="CA48">
        <v>34.5</v>
      </c>
      <c r="CB48">
        <v>32.700000000000003</v>
      </c>
      <c r="CC48">
        <v>27.1</v>
      </c>
      <c r="CD48">
        <v>18.7</v>
      </c>
      <c r="CE48">
        <v>13.7</v>
      </c>
      <c r="CF48">
        <v>13.4</v>
      </c>
      <c r="CG48">
        <v>13.4</v>
      </c>
      <c r="CH48">
        <v>15.8</v>
      </c>
      <c r="CI48">
        <v>22</v>
      </c>
      <c r="CJ48">
        <v>29.2</v>
      </c>
      <c r="CK48">
        <v>37.799999999999997</v>
      </c>
      <c r="CL48">
        <v>39.4</v>
      </c>
      <c r="CM48">
        <v>34.6</v>
      </c>
      <c r="CN48">
        <v>32.799999999999997</v>
      </c>
      <c r="CO48">
        <v>27.2</v>
      </c>
      <c r="CP48">
        <v>18.8</v>
      </c>
      <c r="CQ48">
        <v>13.7</v>
      </c>
      <c r="CR48">
        <v>13.4</v>
      </c>
      <c r="CS48">
        <v>13.4</v>
      </c>
      <c r="CT48">
        <v>15.8</v>
      </c>
      <c r="CU48">
        <v>22.1</v>
      </c>
      <c r="CV48">
        <v>29.3</v>
      </c>
      <c r="CW48">
        <v>37.9</v>
      </c>
      <c r="CX48">
        <v>39.5</v>
      </c>
      <c r="CY48">
        <v>34.700000000000003</v>
      </c>
      <c r="CZ48">
        <v>32.9</v>
      </c>
      <c r="DA48">
        <v>27.3</v>
      </c>
      <c r="DB48">
        <v>18.899999999999999</v>
      </c>
      <c r="DC48">
        <v>13.8</v>
      </c>
      <c r="DD48">
        <v>13.5</v>
      </c>
      <c r="DE48">
        <v>13.5</v>
      </c>
      <c r="DF48">
        <v>15.9</v>
      </c>
      <c r="DG48">
        <v>22.2</v>
      </c>
      <c r="DH48">
        <v>29.3</v>
      </c>
      <c r="DI48">
        <v>38</v>
      </c>
      <c r="DJ48">
        <v>39.700000000000003</v>
      </c>
      <c r="DK48">
        <v>34.799999999999997</v>
      </c>
      <c r="DL48">
        <v>33</v>
      </c>
      <c r="DM48">
        <v>27.3</v>
      </c>
      <c r="DN48">
        <v>18.899999999999999</v>
      </c>
      <c r="DO48">
        <v>13.8</v>
      </c>
      <c r="DP48">
        <v>13.5</v>
      </c>
      <c r="DQ48">
        <v>13.5</v>
      </c>
      <c r="DR48">
        <v>15.9</v>
      </c>
      <c r="DS48">
        <v>22.2</v>
      </c>
      <c r="DT48">
        <v>29.4</v>
      </c>
      <c r="DU48">
        <v>38.1</v>
      </c>
      <c r="DV48">
        <v>39.799999999999997</v>
      </c>
      <c r="DW48">
        <v>34.9</v>
      </c>
      <c r="DX48">
        <v>33.1</v>
      </c>
      <c r="DY48">
        <v>27.4</v>
      </c>
      <c r="DZ48">
        <v>19</v>
      </c>
      <c r="EA48">
        <v>13.9</v>
      </c>
      <c r="EB48">
        <v>13.6</v>
      </c>
      <c r="EC48">
        <v>13.6</v>
      </c>
      <c r="ED48">
        <v>16</v>
      </c>
      <c r="EE48">
        <v>22.3</v>
      </c>
      <c r="EF48">
        <v>29.5</v>
      </c>
      <c r="EG48">
        <v>38.299999999999997</v>
      </c>
      <c r="EH48">
        <v>39.9</v>
      </c>
      <c r="EI48">
        <v>35</v>
      </c>
      <c r="EJ48">
        <v>33.200000000000003</v>
      </c>
      <c r="EK48">
        <v>27.5</v>
      </c>
      <c r="EL48">
        <v>19</v>
      </c>
      <c r="EM48">
        <v>13.9</v>
      </c>
      <c r="EN48">
        <v>13.6</v>
      </c>
      <c r="EO48">
        <v>13.6</v>
      </c>
      <c r="EP48">
        <v>16</v>
      </c>
      <c r="EQ48">
        <v>22.4</v>
      </c>
      <c r="ER48">
        <v>29.6</v>
      </c>
      <c r="ES48">
        <v>38.4</v>
      </c>
      <c r="ET48">
        <v>40</v>
      </c>
      <c r="EU48">
        <v>35.1</v>
      </c>
      <c r="EV48">
        <v>33.299999999999997</v>
      </c>
      <c r="EW48">
        <v>27.6</v>
      </c>
      <c r="EX48">
        <v>19.100000000000001</v>
      </c>
      <c r="EY48">
        <v>13.9</v>
      </c>
      <c r="EZ48">
        <v>13.6</v>
      </c>
      <c r="FA48">
        <v>13.6</v>
      </c>
      <c r="FB48">
        <v>16.100000000000001</v>
      </c>
      <c r="FC48">
        <v>22.4</v>
      </c>
      <c r="FD48">
        <v>29.7</v>
      </c>
      <c r="FE48">
        <v>38.5</v>
      </c>
      <c r="FF48">
        <v>40.1</v>
      </c>
      <c r="FG48">
        <v>35.200000000000003</v>
      </c>
      <c r="FH48">
        <v>33.4</v>
      </c>
      <c r="FI48">
        <v>27.6</v>
      </c>
      <c r="FJ48">
        <v>19.100000000000001</v>
      </c>
      <c r="FK48">
        <v>14</v>
      </c>
      <c r="FL48">
        <v>13.7</v>
      </c>
      <c r="FM48">
        <v>13.7</v>
      </c>
      <c r="FN48">
        <v>16.100000000000001</v>
      </c>
      <c r="FO48">
        <v>22.5</v>
      </c>
      <c r="FP48">
        <v>29.8</v>
      </c>
      <c r="FQ48">
        <v>38.6</v>
      </c>
      <c r="FR48">
        <v>40.200000000000003</v>
      </c>
      <c r="FS48">
        <v>35.299999999999997</v>
      </c>
      <c r="FT48">
        <v>33.5</v>
      </c>
      <c r="FU48">
        <v>27.7</v>
      </c>
      <c r="FV48">
        <v>19.2</v>
      </c>
      <c r="FW48">
        <v>14</v>
      </c>
      <c r="FX48">
        <v>13.7</v>
      </c>
      <c r="FY48">
        <v>13.7</v>
      </c>
      <c r="FZ48">
        <v>16.100000000000001</v>
      </c>
      <c r="GA48">
        <v>22.5</v>
      </c>
      <c r="GB48">
        <v>29.8</v>
      </c>
      <c r="GC48">
        <v>38.700000000000003</v>
      </c>
      <c r="GD48">
        <v>40.299999999999997</v>
      </c>
      <c r="GE48">
        <v>35.4</v>
      </c>
      <c r="GF48">
        <v>33.6</v>
      </c>
      <c r="GG48">
        <v>27.8</v>
      </c>
      <c r="GH48">
        <v>19.2</v>
      </c>
      <c r="GI48">
        <v>14</v>
      </c>
      <c r="GJ48">
        <v>13.7</v>
      </c>
      <c r="GK48">
        <v>13.7</v>
      </c>
      <c r="GL48">
        <v>16.2</v>
      </c>
      <c r="GM48">
        <v>22.6</v>
      </c>
      <c r="GN48">
        <v>29.9</v>
      </c>
      <c r="GO48">
        <v>38.799999999999997</v>
      </c>
      <c r="GP48">
        <v>40.4</v>
      </c>
      <c r="GQ48">
        <v>35.5</v>
      </c>
      <c r="GR48">
        <v>33.700000000000003</v>
      </c>
      <c r="GS48">
        <v>27.8</v>
      </c>
      <c r="GT48">
        <v>19.3</v>
      </c>
      <c r="GU48">
        <v>14.1</v>
      </c>
      <c r="GV48">
        <v>13.8</v>
      </c>
      <c r="GW48">
        <v>13.8</v>
      </c>
      <c r="GX48">
        <v>16.2</v>
      </c>
      <c r="GY48">
        <v>22.6</v>
      </c>
      <c r="GZ48">
        <v>30</v>
      </c>
      <c r="HA48">
        <v>38.9</v>
      </c>
      <c r="HB48">
        <v>40.5</v>
      </c>
      <c r="HC48">
        <v>35.6</v>
      </c>
      <c r="HD48">
        <v>33.799999999999997</v>
      </c>
      <c r="HE48">
        <v>27.9</v>
      </c>
      <c r="HF48">
        <v>19.3</v>
      </c>
      <c r="HG48">
        <v>14.1</v>
      </c>
      <c r="HH48">
        <v>13.8</v>
      </c>
      <c r="HI48">
        <v>13.8</v>
      </c>
      <c r="HJ48">
        <v>16.3</v>
      </c>
      <c r="HK48">
        <v>22.7</v>
      </c>
      <c r="HL48">
        <v>30.1</v>
      </c>
      <c r="HM48">
        <v>39</v>
      </c>
      <c r="HN48">
        <v>40.6</v>
      </c>
      <c r="HO48">
        <v>35.700000000000003</v>
      </c>
      <c r="HP48">
        <v>33.799999999999997</v>
      </c>
      <c r="HQ48">
        <v>28</v>
      </c>
      <c r="HR48">
        <v>19.399999999999999</v>
      </c>
      <c r="HS48">
        <v>14.2</v>
      </c>
      <c r="HT48">
        <v>13.8</v>
      </c>
      <c r="HU48">
        <v>13.8</v>
      </c>
      <c r="HV48">
        <v>16.3</v>
      </c>
      <c r="HW48">
        <v>22.8</v>
      </c>
      <c r="HX48">
        <v>30.1</v>
      </c>
      <c r="HY48">
        <v>39.1</v>
      </c>
      <c r="HZ48">
        <v>40.700000000000003</v>
      </c>
      <c r="IA48">
        <v>35.799999999999997</v>
      </c>
      <c r="IB48">
        <v>33.9</v>
      </c>
      <c r="IC48">
        <v>28.1</v>
      </c>
      <c r="ID48">
        <v>19.399999999999999</v>
      </c>
      <c r="IE48">
        <v>14.2</v>
      </c>
      <c r="IF48">
        <v>13.9</v>
      </c>
      <c r="IG48">
        <v>13.9</v>
      </c>
      <c r="IH48">
        <v>16.3</v>
      </c>
      <c r="II48">
        <v>22.8</v>
      </c>
      <c r="IJ48">
        <v>30.2</v>
      </c>
      <c r="IK48">
        <v>39.200000000000003</v>
      </c>
      <c r="IL48">
        <v>40.799999999999997</v>
      </c>
      <c r="IM48">
        <v>35.9</v>
      </c>
      <c r="IN48">
        <v>34</v>
      </c>
      <c r="IO48">
        <v>28.1</v>
      </c>
      <c r="IP48">
        <v>19.5</v>
      </c>
      <c r="IQ48">
        <v>14.2</v>
      </c>
      <c r="IR48">
        <v>13.9</v>
      </c>
      <c r="IS48">
        <v>13.9</v>
      </c>
      <c r="IT48">
        <v>16.399999999999999</v>
      </c>
      <c r="IU48">
        <v>22.9</v>
      </c>
    </row>
    <row r="49" spans="3:255">
      <c r="C49" t="s">
        <v>765</v>
      </c>
      <c r="D49" t="s">
        <v>830</v>
      </c>
      <c r="E49" t="s">
        <v>87</v>
      </c>
      <c r="F49">
        <v>94</v>
      </c>
      <c r="G49">
        <v>85.2</v>
      </c>
      <c r="H49">
        <v>69.5</v>
      </c>
      <c r="I49">
        <v>65.099999999999994</v>
      </c>
      <c r="J49">
        <v>47.5</v>
      </c>
      <c r="K49">
        <v>34.700000000000003</v>
      </c>
      <c r="L49">
        <v>32.299999999999997</v>
      </c>
      <c r="M49">
        <v>32.299999999999997</v>
      </c>
      <c r="N49">
        <v>38.400000000000006</v>
      </c>
      <c r="O49">
        <v>54.199999999999996</v>
      </c>
      <c r="P49">
        <v>72</v>
      </c>
      <c r="Q49">
        <v>93</v>
      </c>
      <c r="R49">
        <v>97.800000000000011</v>
      </c>
      <c r="S49">
        <v>88</v>
      </c>
      <c r="T49">
        <v>83.700000000000017</v>
      </c>
      <c r="U49">
        <v>68.100000000000009</v>
      </c>
      <c r="V49">
        <v>48.7</v>
      </c>
      <c r="W49">
        <v>35.599999999999994</v>
      </c>
      <c r="X49">
        <v>33.199999999999996</v>
      </c>
      <c r="Y49">
        <v>33.199999999999996</v>
      </c>
      <c r="Z49">
        <v>39.4</v>
      </c>
      <c r="AA49">
        <v>55.7</v>
      </c>
      <c r="AB49">
        <v>73.900000000000006</v>
      </c>
      <c r="AC49">
        <v>95.4</v>
      </c>
      <c r="AD49">
        <v>96.4</v>
      </c>
      <c r="AE49">
        <v>86.700000000000017</v>
      </c>
      <c r="AF49">
        <v>82.7</v>
      </c>
      <c r="AG49">
        <v>67</v>
      </c>
      <c r="AH49">
        <v>47.9</v>
      </c>
      <c r="AI49">
        <v>35.1</v>
      </c>
      <c r="AJ49">
        <v>32.700000000000003</v>
      </c>
      <c r="AK49">
        <v>32.700000000000003</v>
      </c>
      <c r="AL49">
        <v>38.700000000000003</v>
      </c>
      <c r="AM49">
        <v>54.8</v>
      </c>
      <c r="AN49">
        <v>72.8</v>
      </c>
      <c r="AO49">
        <v>94</v>
      </c>
      <c r="AP49">
        <v>95.4</v>
      </c>
      <c r="AQ49">
        <v>85.800000000000011</v>
      </c>
      <c r="AR49">
        <v>81.800000000000011</v>
      </c>
      <c r="AS49">
        <v>66.3</v>
      </c>
      <c r="AT49">
        <v>47.4</v>
      </c>
      <c r="AU49">
        <v>34.700000000000003</v>
      </c>
      <c r="AV49">
        <v>32.4</v>
      </c>
      <c r="AW49">
        <v>32.4</v>
      </c>
      <c r="AX49">
        <v>38.5</v>
      </c>
      <c r="AY49">
        <v>54.3</v>
      </c>
      <c r="AZ49">
        <v>72.099999999999994</v>
      </c>
      <c r="BA49">
        <v>93</v>
      </c>
      <c r="BB49">
        <v>95.7</v>
      </c>
      <c r="BC49">
        <v>86.199999999999989</v>
      </c>
      <c r="BD49">
        <v>82</v>
      </c>
      <c r="BE49">
        <v>66.400000000000006</v>
      </c>
      <c r="BF49">
        <v>47.599999999999994</v>
      </c>
      <c r="BG49">
        <v>34.799999999999997</v>
      </c>
      <c r="BH49">
        <v>32.4</v>
      </c>
      <c r="BI49">
        <v>32.4</v>
      </c>
      <c r="BJ49">
        <v>38.5</v>
      </c>
      <c r="BK49">
        <v>54.3</v>
      </c>
      <c r="BL49">
        <v>72.2</v>
      </c>
      <c r="BM49">
        <v>93.300000000000011</v>
      </c>
      <c r="BN49">
        <v>96</v>
      </c>
      <c r="BO49">
        <v>86.300000000000011</v>
      </c>
      <c r="BP49">
        <v>82.1</v>
      </c>
      <c r="BQ49">
        <v>66.599999999999994</v>
      </c>
      <c r="BR49">
        <v>47.599999999999994</v>
      </c>
      <c r="BS49">
        <v>34.9</v>
      </c>
      <c r="BT49">
        <v>32.6</v>
      </c>
      <c r="BU49">
        <v>32.6</v>
      </c>
      <c r="BV49">
        <v>38.599999999999994</v>
      </c>
      <c r="BW49">
        <v>54.5</v>
      </c>
      <c r="BX49">
        <v>72.5</v>
      </c>
      <c r="BY49">
        <v>93.5</v>
      </c>
      <c r="BZ49">
        <v>96.300000000000011</v>
      </c>
      <c r="CA49">
        <v>86.600000000000009</v>
      </c>
      <c r="CB49">
        <v>82.5</v>
      </c>
      <c r="CC49">
        <v>67</v>
      </c>
      <c r="CD49">
        <v>47.8</v>
      </c>
      <c r="CE49">
        <v>35</v>
      </c>
      <c r="CF49">
        <v>32.6</v>
      </c>
      <c r="CG49">
        <v>32.6</v>
      </c>
      <c r="CH49">
        <v>38.799999999999997</v>
      </c>
      <c r="CI49">
        <v>54.7</v>
      </c>
      <c r="CJ49">
        <v>72.8</v>
      </c>
      <c r="CK49">
        <v>93.9</v>
      </c>
      <c r="CL49">
        <v>96.800000000000011</v>
      </c>
      <c r="CM49">
        <v>87</v>
      </c>
      <c r="CN49">
        <v>82.8</v>
      </c>
      <c r="CO49">
        <v>67.3</v>
      </c>
      <c r="CP49">
        <v>48.1</v>
      </c>
      <c r="CQ49">
        <v>35.1</v>
      </c>
      <c r="CR49">
        <v>32.699999999999996</v>
      </c>
      <c r="CS49">
        <v>32.699999999999996</v>
      </c>
      <c r="CT49">
        <v>38.9</v>
      </c>
      <c r="CU49">
        <v>55</v>
      </c>
      <c r="CV49">
        <v>73.100000000000009</v>
      </c>
      <c r="CW49">
        <v>94.300000000000011</v>
      </c>
      <c r="CX49">
        <v>97.100000000000009</v>
      </c>
      <c r="CY49">
        <v>87.4</v>
      </c>
      <c r="CZ49">
        <v>83.1</v>
      </c>
      <c r="DA49">
        <v>67.5</v>
      </c>
      <c r="DB49">
        <v>48.3</v>
      </c>
      <c r="DC49">
        <v>35.299999999999997</v>
      </c>
      <c r="DD49">
        <v>32.9</v>
      </c>
      <c r="DE49">
        <v>32.9</v>
      </c>
      <c r="DF49">
        <v>39.1</v>
      </c>
      <c r="DG49">
        <v>55.3</v>
      </c>
      <c r="DH49">
        <v>73.3</v>
      </c>
      <c r="DI49">
        <v>94.6</v>
      </c>
      <c r="DJ49">
        <v>97.5</v>
      </c>
      <c r="DK49">
        <v>87.7</v>
      </c>
      <c r="DL49">
        <v>83.5</v>
      </c>
      <c r="DM49">
        <v>67.7</v>
      </c>
      <c r="DN49">
        <v>48.4</v>
      </c>
      <c r="DO49">
        <v>35.400000000000006</v>
      </c>
      <c r="DP49">
        <v>33</v>
      </c>
      <c r="DQ49">
        <v>33</v>
      </c>
      <c r="DR49">
        <v>39.199999999999996</v>
      </c>
      <c r="DS49">
        <v>55.399999999999991</v>
      </c>
      <c r="DT49">
        <v>73.599999999999994</v>
      </c>
      <c r="DU49">
        <v>95</v>
      </c>
      <c r="DV49">
        <v>98</v>
      </c>
      <c r="DW49">
        <v>88.1</v>
      </c>
      <c r="DX49">
        <v>83.800000000000011</v>
      </c>
      <c r="DY49">
        <v>68.099999999999994</v>
      </c>
      <c r="DZ49">
        <v>48.7</v>
      </c>
      <c r="EA49">
        <v>35.6</v>
      </c>
      <c r="EB49">
        <v>33.199999999999996</v>
      </c>
      <c r="EC49">
        <v>33.199999999999996</v>
      </c>
      <c r="ED49">
        <v>39.4</v>
      </c>
      <c r="EE49">
        <v>55.599999999999994</v>
      </c>
      <c r="EF49">
        <v>73.900000000000006</v>
      </c>
      <c r="EG49">
        <v>95.5</v>
      </c>
      <c r="EH49">
        <v>98.300000000000011</v>
      </c>
      <c r="EI49">
        <v>88.4</v>
      </c>
      <c r="EJ49">
        <v>84.100000000000009</v>
      </c>
      <c r="EK49">
        <v>68.3</v>
      </c>
      <c r="EL49">
        <v>48.8</v>
      </c>
      <c r="EM49">
        <v>35.700000000000003</v>
      </c>
      <c r="EN49">
        <v>33.299999999999997</v>
      </c>
      <c r="EO49">
        <v>33.299999999999997</v>
      </c>
      <c r="EP49">
        <v>39.6</v>
      </c>
      <c r="EQ49">
        <v>55.9</v>
      </c>
      <c r="ER49">
        <v>74.2</v>
      </c>
      <c r="ES49">
        <v>95.800000000000011</v>
      </c>
      <c r="ET49">
        <v>98.7</v>
      </c>
      <c r="EU49">
        <v>88.7</v>
      </c>
      <c r="EV49">
        <v>84.5</v>
      </c>
      <c r="EW49">
        <v>68.599999999999994</v>
      </c>
      <c r="EX49">
        <v>49</v>
      </c>
      <c r="EY49">
        <v>35.9</v>
      </c>
      <c r="EZ49">
        <v>33.299999999999997</v>
      </c>
      <c r="FA49">
        <v>33.299999999999997</v>
      </c>
      <c r="FB49">
        <v>39.799999999999997</v>
      </c>
      <c r="FC49">
        <v>56.1</v>
      </c>
      <c r="FD49">
        <v>74.5</v>
      </c>
      <c r="FE49">
        <v>96.100000000000009</v>
      </c>
      <c r="FF49">
        <v>99</v>
      </c>
      <c r="FG49">
        <v>89</v>
      </c>
      <c r="FH49">
        <v>84.800000000000011</v>
      </c>
      <c r="FI49">
        <v>68.700000000000017</v>
      </c>
      <c r="FJ49">
        <v>49.2</v>
      </c>
      <c r="FK49">
        <v>36.099999999999994</v>
      </c>
      <c r="FL49">
        <v>33.5</v>
      </c>
      <c r="FM49">
        <v>33.599999999999994</v>
      </c>
      <c r="FN49">
        <v>39.900000000000006</v>
      </c>
      <c r="FO49">
        <v>56.3</v>
      </c>
      <c r="FP49">
        <v>74.8</v>
      </c>
      <c r="FQ49">
        <v>96.6</v>
      </c>
      <c r="FR49">
        <v>99.300000000000011</v>
      </c>
      <c r="FS49">
        <v>89.4</v>
      </c>
      <c r="FT49">
        <v>85.100000000000009</v>
      </c>
      <c r="FU49">
        <v>69</v>
      </c>
      <c r="FV49">
        <v>49.400000000000006</v>
      </c>
      <c r="FW49">
        <v>36.200000000000003</v>
      </c>
      <c r="FX49">
        <v>33.700000000000003</v>
      </c>
      <c r="FY49">
        <v>33.700000000000003</v>
      </c>
      <c r="FZ49">
        <v>40</v>
      </c>
      <c r="GA49">
        <v>56.4</v>
      </c>
      <c r="GB49">
        <v>75</v>
      </c>
      <c r="GC49">
        <v>96.9</v>
      </c>
      <c r="GD49">
        <v>99.7</v>
      </c>
      <c r="GE49">
        <v>89.7</v>
      </c>
      <c r="GF49">
        <v>85.5</v>
      </c>
      <c r="GG49">
        <v>69.3</v>
      </c>
      <c r="GH49">
        <v>49.5</v>
      </c>
      <c r="GI49">
        <v>36.200000000000003</v>
      </c>
      <c r="GJ49">
        <v>33.799999999999997</v>
      </c>
      <c r="GK49">
        <v>33.799999999999997</v>
      </c>
      <c r="GL49">
        <v>40.099999999999994</v>
      </c>
      <c r="GM49">
        <v>56.7</v>
      </c>
      <c r="GN49">
        <v>75.300000000000011</v>
      </c>
      <c r="GO49">
        <v>97.2</v>
      </c>
      <c r="GP49">
        <v>100</v>
      </c>
      <c r="GQ49">
        <v>89.9</v>
      </c>
      <c r="GR49">
        <v>85.7</v>
      </c>
      <c r="GS49">
        <v>69.5</v>
      </c>
      <c r="GT49">
        <v>49.7</v>
      </c>
      <c r="GU49">
        <v>36.4</v>
      </c>
      <c r="GV49">
        <v>34</v>
      </c>
      <c r="GW49">
        <v>34</v>
      </c>
      <c r="GX49">
        <v>40.200000000000003</v>
      </c>
      <c r="GY49">
        <v>56.800000000000004</v>
      </c>
      <c r="GZ49">
        <v>75.5</v>
      </c>
      <c r="HA49">
        <v>97.6</v>
      </c>
      <c r="HB49">
        <v>100.30000000000001</v>
      </c>
      <c r="HC49">
        <v>90.300000000000011</v>
      </c>
      <c r="HD49">
        <v>86</v>
      </c>
      <c r="HE49">
        <v>69.699999999999989</v>
      </c>
      <c r="HF49">
        <v>49.8</v>
      </c>
      <c r="HG49">
        <v>36.5</v>
      </c>
      <c r="HH49">
        <v>34</v>
      </c>
      <c r="HI49">
        <v>34</v>
      </c>
      <c r="HJ49">
        <v>40.400000000000006</v>
      </c>
      <c r="HK49">
        <v>57.099999999999994</v>
      </c>
      <c r="HL49">
        <v>75.900000000000006</v>
      </c>
      <c r="HM49">
        <v>97.9</v>
      </c>
      <c r="HN49">
        <v>100.7</v>
      </c>
      <c r="HO49">
        <v>90.600000000000009</v>
      </c>
      <c r="HP49">
        <v>86.2</v>
      </c>
      <c r="HQ49">
        <v>69.900000000000006</v>
      </c>
      <c r="HR49">
        <v>50</v>
      </c>
      <c r="HS49">
        <v>36.700000000000003</v>
      </c>
      <c r="HT49">
        <v>34.1</v>
      </c>
      <c r="HU49">
        <v>34.1</v>
      </c>
      <c r="HV49">
        <v>40.5</v>
      </c>
      <c r="HW49">
        <v>57.3</v>
      </c>
      <c r="HX49">
        <v>76</v>
      </c>
      <c r="HY49">
        <v>98.1</v>
      </c>
      <c r="HZ49">
        <v>101</v>
      </c>
      <c r="IA49">
        <v>90.9</v>
      </c>
      <c r="IB49">
        <v>86.5</v>
      </c>
      <c r="IC49">
        <v>70.300000000000011</v>
      </c>
      <c r="ID49">
        <v>50.2</v>
      </c>
      <c r="IE49">
        <v>36.700000000000003</v>
      </c>
      <c r="IF49">
        <v>34.299999999999997</v>
      </c>
      <c r="IG49">
        <v>34.299999999999997</v>
      </c>
      <c r="IH49">
        <v>40.6</v>
      </c>
      <c r="II49">
        <v>57.400000000000006</v>
      </c>
      <c r="IJ49">
        <v>76.300000000000011</v>
      </c>
      <c r="IK49">
        <v>98.5</v>
      </c>
      <c r="IL49">
        <v>101.30000000000001</v>
      </c>
      <c r="IM49">
        <v>91.199999999999989</v>
      </c>
      <c r="IN49">
        <v>86.800000000000011</v>
      </c>
      <c r="IO49">
        <v>70.400000000000006</v>
      </c>
      <c r="IP49">
        <v>50.4</v>
      </c>
      <c r="IQ49">
        <v>36.799999999999997</v>
      </c>
      <c r="IR49">
        <v>34.299999999999997</v>
      </c>
      <c r="IS49">
        <v>34.299999999999997</v>
      </c>
      <c r="IT49">
        <v>40.9</v>
      </c>
      <c r="IU49">
        <v>57.599999999999994</v>
      </c>
    </row>
    <row r="50" spans="3:255">
      <c r="E50" t="s">
        <v>0</v>
      </c>
    </row>
    <row r="51" spans="3:255">
      <c r="C51" t="s">
        <v>765</v>
      </c>
      <c r="D51" t="s">
        <v>831</v>
      </c>
      <c r="E51" t="s">
        <v>88</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v>
      </c>
      <c r="EE51">
        <v>0</v>
      </c>
      <c r="EF51">
        <v>0</v>
      </c>
      <c r="EG51">
        <v>0</v>
      </c>
      <c r="ET51">
        <v>0</v>
      </c>
      <c r="EU51">
        <v>0</v>
      </c>
      <c r="EV51">
        <v>0</v>
      </c>
      <c r="EW51">
        <v>0</v>
      </c>
      <c r="EX51">
        <v>0</v>
      </c>
      <c r="EY51">
        <v>0</v>
      </c>
      <c r="EZ51">
        <v>0</v>
      </c>
      <c r="FA51">
        <v>0</v>
      </c>
      <c r="FB51">
        <v>0</v>
      </c>
      <c r="FC51">
        <v>0</v>
      </c>
      <c r="FD51">
        <v>0</v>
      </c>
      <c r="FE51">
        <v>0</v>
      </c>
      <c r="FF51">
        <v>0</v>
      </c>
      <c r="FG51">
        <v>0</v>
      </c>
      <c r="FH51">
        <v>0</v>
      </c>
      <c r="FI51">
        <v>0</v>
      </c>
      <c r="FJ51">
        <v>0</v>
      </c>
      <c r="FK51">
        <v>0</v>
      </c>
      <c r="FL51">
        <v>0</v>
      </c>
      <c r="FM51">
        <v>0</v>
      </c>
      <c r="FN51">
        <v>0</v>
      </c>
      <c r="FO51">
        <v>0</v>
      </c>
      <c r="FP51">
        <v>0</v>
      </c>
      <c r="FQ51">
        <v>0</v>
      </c>
      <c r="FR51">
        <v>0</v>
      </c>
      <c r="FS51">
        <v>0</v>
      </c>
      <c r="FT51">
        <v>0</v>
      </c>
      <c r="FU51">
        <v>0</v>
      </c>
      <c r="FV51">
        <v>0</v>
      </c>
      <c r="FW51">
        <v>0</v>
      </c>
      <c r="FX51">
        <v>0</v>
      </c>
      <c r="FY51">
        <v>0</v>
      </c>
      <c r="FZ51">
        <v>0</v>
      </c>
      <c r="GA51">
        <v>0</v>
      </c>
      <c r="GB51">
        <v>0</v>
      </c>
      <c r="GC51">
        <v>0</v>
      </c>
      <c r="GD51">
        <v>0</v>
      </c>
      <c r="GE51">
        <v>0</v>
      </c>
      <c r="GF51">
        <v>0</v>
      </c>
      <c r="GG51">
        <v>0</v>
      </c>
      <c r="GH51">
        <v>0</v>
      </c>
      <c r="GI51">
        <v>0</v>
      </c>
      <c r="GJ51">
        <v>0</v>
      </c>
      <c r="GK51">
        <v>0</v>
      </c>
      <c r="GL51">
        <v>0</v>
      </c>
      <c r="GM51">
        <v>0</v>
      </c>
      <c r="GN51">
        <v>0</v>
      </c>
      <c r="GO51">
        <v>0</v>
      </c>
      <c r="GP51">
        <v>0</v>
      </c>
      <c r="GQ51">
        <v>0</v>
      </c>
      <c r="GR51">
        <v>0</v>
      </c>
      <c r="GS51">
        <v>0</v>
      </c>
      <c r="GT51">
        <v>0</v>
      </c>
      <c r="GU51">
        <v>0</v>
      </c>
      <c r="GV51">
        <v>0</v>
      </c>
      <c r="GW51">
        <v>0</v>
      </c>
      <c r="GX51">
        <v>0</v>
      </c>
      <c r="GY51">
        <v>0</v>
      </c>
      <c r="GZ51">
        <v>0</v>
      </c>
      <c r="HA51">
        <v>0</v>
      </c>
      <c r="HN51">
        <v>0</v>
      </c>
      <c r="HO51">
        <v>0</v>
      </c>
      <c r="HP51">
        <v>0</v>
      </c>
      <c r="HQ51">
        <v>0</v>
      </c>
      <c r="HR51">
        <v>0</v>
      </c>
      <c r="HS51">
        <v>0</v>
      </c>
      <c r="HT51">
        <v>0</v>
      </c>
      <c r="HU51">
        <v>0</v>
      </c>
      <c r="HV51">
        <v>0</v>
      </c>
      <c r="HW51">
        <v>0</v>
      </c>
      <c r="HX51">
        <v>0</v>
      </c>
      <c r="HY51">
        <v>0</v>
      </c>
      <c r="HZ51">
        <v>0</v>
      </c>
      <c r="IA51">
        <v>0</v>
      </c>
      <c r="IB51">
        <v>0</v>
      </c>
      <c r="IC51">
        <v>0</v>
      </c>
      <c r="ID51">
        <v>0</v>
      </c>
      <c r="IE51">
        <v>0</v>
      </c>
      <c r="IF51">
        <v>0</v>
      </c>
      <c r="IG51">
        <v>0</v>
      </c>
      <c r="IH51">
        <v>0</v>
      </c>
      <c r="II51">
        <v>0</v>
      </c>
      <c r="IJ51">
        <v>0</v>
      </c>
      <c r="IK51">
        <v>0</v>
      </c>
      <c r="IL51">
        <v>0</v>
      </c>
      <c r="IM51">
        <v>0</v>
      </c>
      <c r="IN51">
        <v>0</v>
      </c>
      <c r="IO51">
        <v>0</v>
      </c>
      <c r="IP51">
        <v>0</v>
      </c>
      <c r="IQ51">
        <v>0</v>
      </c>
      <c r="IR51">
        <v>0</v>
      </c>
      <c r="IS51">
        <v>0</v>
      </c>
      <c r="IT51">
        <v>0</v>
      </c>
      <c r="IU51">
        <v>0</v>
      </c>
    </row>
    <row r="52" spans="3:255">
      <c r="E52" t="s">
        <v>89</v>
      </c>
    </row>
    <row r="53" spans="3:255">
      <c r="C53" t="s">
        <v>765</v>
      </c>
      <c r="D53" t="s">
        <v>832</v>
      </c>
      <c r="E53" t="s">
        <v>833</v>
      </c>
      <c r="F53">
        <v>160.5</v>
      </c>
      <c r="G53">
        <v>151.9</v>
      </c>
      <c r="H53">
        <v>148</v>
      </c>
      <c r="I53">
        <v>38</v>
      </c>
      <c r="J53">
        <v>30</v>
      </c>
      <c r="K53">
        <v>102</v>
      </c>
      <c r="L53">
        <v>138.30000000000001</v>
      </c>
      <c r="M53">
        <v>140</v>
      </c>
      <c r="N53">
        <v>132.5</v>
      </c>
      <c r="O53">
        <v>138.19999999999999</v>
      </c>
      <c r="P53">
        <v>145</v>
      </c>
      <c r="Q53">
        <v>161.19999999999999</v>
      </c>
      <c r="R53">
        <v>159.9</v>
      </c>
      <c r="S53">
        <v>150.69999999999999</v>
      </c>
      <c r="T53">
        <v>158.69999999999999</v>
      </c>
      <c r="U53">
        <v>150.4</v>
      </c>
      <c r="V53">
        <v>146.69999999999999</v>
      </c>
      <c r="W53">
        <v>119</v>
      </c>
      <c r="X53">
        <v>138.30000000000001</v>
      </c>
      <c r="Y53">
        <v>140</v>
      </c>
      <c r="Z53">
        <v>132.5</v>
      </c>
      <c r="AA53">
        <v>138.19999999999999</v>
      </c>
      <c r="AB53">
        <v>145</v>
      </c>
      <c r="AC53">
        <v>161.19999999999999</v>
      </c>
      <c r="AD53">
        <v>159.9</v>
      </c>
      <c r="AE53">
        <v>150.69999999999999</v>
      </c>
      <c r="AF53">
        <v>158.69999999999999</v>
      </c>
      <c r="AG53">
        <v>150.4</v>
      </c>
      <c r="AH53">
        <v>146.69999999999999</v>
      </c>
      <c r="AI53">
        <v>119</v>
      </c>
      <c r="AJ53">
        <v>138.30000000000001</v>
      </c>
      <c r="AK53">
        <v>140</v>
      </c>
      <c r="AL53">
        <v>132.5</v>
      </c>
      <c r="AM53">
        <v>138.19999999999999</v>
      </c>
      <c r="AN53">
        <v>145</v>
      </c>
      <c r="AO53">
        <v>161.19999999999999</v>
      </c>
      <c r="AP53">
        <v>159.9</v>
      </c>
      <c r="AQ53">
        <v>150.69999999999999</v>
      </c>
      <c r="AR53">
        <v>158.69999999999999</v>
      </c>
      <c r="AS53">
        <v>150.4</v>
      </c>
      <c r="AT53">
        <v>146.69999999999999</v>
      </c>
      <c r="AU53">
        <v>119</v>
      </c>
      <c r="AV53">
        <v>138.30000000000001</v>
      </c>
      <c r="AW53">
        <v>140</v>
      </c>
      <c r="AX53">
        <v>132.5</v>
      </c>
      <c r="AY53">
        <v>138.19999999999999</v>
      </c>
      <c r="AZ53">
        <v>145</v>
      </c>
      <c r="BA53">
        <v>161.19999999999999</v>
      </c>
      <c r="BB53">
        <v>159.9</v>
      </c>
      <c r="BC53">
        <v>150.69999999999999</v>
      </c>
      <c r="BD53">
        <v>158.69999999999999</v>
      </c>
      <c r="BE53">
        <v>150.4</v>
      </c>
      <c r="BF53">
        <v>146.69999999999999</v>
      </c>
      <c r="BG53">
        <v>119</v>
      </c>
      <c r="BH53">
        <v>138.30000000000001</v>
      </c>
      <c r="BI53">
        <v>140</v>
      </c>
      <c r="BJ53">
        <v>132.5</v>
      </c>
      <c r="BK53">
        <v>138.19999999999999</v>
      </c>
      <c r="BL53">
        <v>145</v>
      </c>
      <c r="BM53">
        <v>161.19999999999999</v>
      </c>
      <c r="BN53">
        <v>159.9</v>
      </c>
      <c r="BO53">
        <v>150.69999999999999</v>
      </c>
      <c r="BP53">
        <v>158.69999999999999</v>
      </c>
      <c r="BQ53">
        <v>150.4</v>
      </c>
      <c r="BR53">
        <v>146.69999999999999</v>
      </c>
      <c r="BS53">
        <v>119</v>
      </c>
      <c r="BT53">
        <v>138.30000000000001</v>
      </c>
      <c r="BU53">
        <v>140</v>
      </c>
      <c r="BV53">
        <v>132.5</v>
      </c>
      <c r="BW53">
        <v>138.19999999999999</v>
      </c>
      <c r="BX53">
        <v>145</v>
      </c>
      <c r="BY53">
        <v>161.19999999999999</v>
      </c>
      <c r="BZ53">
        <v>159.9</v>
      </c>
      <c r="CA53">
        <v>150.69999999999999</v>
      </c>
      <c r="CB53">
        <v>158.69999999999999</v>
      </c>
      <c r="CC53">
        <v>150.4</v>
      </c>
      <c r="CD53">
        <v>146.69999999999999</v>
      </c>
      <c r="CE53">
        <v>119</v>
      </c>
      <c r="CF53">
        <v>138.30000000000001</v>
      </c>
      <c r="CG53">
        <v>140</v>
      </c>
      <c r="CH53">
        <v>132.5</v>
      </c>
      <c r="CI53">
        <v>138.19999999999999</v>
      </c>
      <c r="CJ53">
        <v>145</v>
      </c>
      <c r="CK53">
        <v>161.19999999999999</v>
      </c>
      <c r="CL53">
        <v>159.9</v>
      </c>
      <c r="CM53">
        <v>150.69999999999999</v>
      </c>
      <c r="CN53">
        <v>158.69999999999999</v>
      </c>
      <c r="CO53">
        <v>150.4</v>
      </c>
      <c r="CP53">
        <v>146.69999999999999</v>
      </c>
      <c r="CQ53">
        <v>119</v>
      </c>
      <c r="CR53">
        <v>138.30000000000001</v>
      </c>
      <c r="CS53">
        <v>140</v>
      </c>
      <c r="CT53">
        <v>132.5</v>
      </c>
      <c r="CU53">
        <v>138.19999999999999</v>
      </c>
      <c r="CV53">
        <v>145</v>
      </c>
      <c r="CW53">
        <v>161.19999999999999</v>
      </c>
      <c r="CX53">
        <v>159.9</v>
      </c>
      <c r="CY53">
        <v>150.69999999999999</v>
      </c>
      <c r="CZ53">
        <v>158.69999999999999</v>
      </c>
      <c r="DA53">
        <v>150.4</v>
      </c>
      <c r="DB53">
        <v>146.69999999999999</v>
      </c>
      <c r="DC53">
        <v>119</v>
      </c>
      <c r="DD53">
        <v>138.30000000000001</v>
      </c>
      <c r="DE53">
        <v>140</v>
      </c>
      <c r="DF53">
        <v>132.5</v>
      </c>
      <c r="DG53">
        <v>138.19999999999999</v>
      </c>
      <c r="DH53">
        <v>145</v>
      </c>
      <c r="DI53">
        <v>161.19999999999999</v>
      </c>
      <c r="DJ53">
        <v>159.9</v>
      </c>
      <c r="DK53">
        <v>150.69999999999999</v>
      </c>
      <c r="DL53">
        <v>158.69999999999999</v>
      </c>
      <c r="DM53">
        <v>150.4</v>
      </c>
      <c r="DN53">
        <v>146.69999999999999</v>
      </c>
      <c r="DO53">
        <v>119</v>
      </c>
      <c r="DP53">
        <v>138.30000000000001</v>
      </c>
      <c r="DQ53">
        <v>140</v>
      </c>
      <c r="DR53">
        <v>132.5</v>
      </c>
      <c r="DS53">
        <v>138.19999999999999</v>
      </c>
      <c r="DT53">
        <v>145</v>
      </c>
      <c r="DU53">
        <v>161.19999999999999</v>
      </c>
      <c r="DV53">
        <v>159.9</v>
      </c>
      <c r="DW53">
        <v>150.69999999999999</v>
      </c>
      <c r="DX53">
        <v>158.69999999999999</v>
      </c>
      <c r="DY53">
        <v>150.4</v>
      </c>
      <c r="DZ53">
        <v>146.69999999999999</v>
      </c>
      <c r="EA53">
        <v>119</v>
      </c>
      <c r="EB53">
        <v>138.30000000000001</v>
      </c>
      <c r="EC53">
        <v>140</v>
      </c>
      <c r="ED53">
        <v>132.5</v>
      </c>
      <c r="EE53">
        <v>138.19999999999999</v>
      </c>
      <c r="EF53">
        <v>145</v>
      </c>
      <c r="EG53">
        <v>161.19999999999999</v>
      </c>
      <c r="EH53">
        <v>159.9</v>
      </c>
      <c r="EI53">
        <v>150.69999999999999</v>
      </c>
      <c r="EJ53">
        <v>158.69999999999999</v>
      </c>
      <c r="EK53">
        <v>150.4</v>
      </c>
      <c r="EL53">
        <v>146.69999999999999</v>
      </c>
      <c r="EM53">
        <v>119</v>
      </c>
      <c r="EN53">
        <v>138.30000000000001</v>
      </c>
      <c r="EO53">
        <v>140</v>
      </c>
      <c r="EP53">
        <v>132.5</v>
      </c>
      <c r="EQ53">
        <v>138.19999999999999</v>
      </c>
      <c r="ER53">
        <v>145</v>
      </c>
      <c r="ES53">
        <v>161.19999999999999</v>
      </c>
      <c r="ET53">
        <v>159.9</v>
      </c>
      <c r="EU53">
        <v>150.69999999999999</v>
      </c>
      <c r="EV53">
        <v>158.69999999999999</v>
      </c>
      <c r="EW53">
        <v>150.4</v>
      </c>
      <c r="EX53">
        <v>146.69999999999999</v>
      </c>
      <c r="EY53">
        <v>119</v>
      </c>
      <c r="EZ53">
        <v>138.30000000000001</v>
      </c>
      <c r="FA53">
        <v>140</v>
      </c>
      <c r="FB53">
        <v>132.5</v>
      </c>
      <c r="FC53">
        <v>138.19999999999999</v>
      </c>
      <c r="FD53">
        <v>145</v>
      </c>
      <c r="FE53">
        <v>161.19999999999999</v>
      </c>
      <c r="FF53">
        <v>159.9</v>
      </c>
      <c r="FG53">
        <v>150.69999999999999</v>
      </c>
      <c r="FH53">
        <v>158.69999999999999</v>
      </c>
      <c r="FI53">
        <v>150.4</v>
      </c>
      <c r="FJ53">
        <v>146.69999999999999</v>
      </c>
      <c r="FK53">
        <v>119</v>
      </c>
      <c r="FL53">
        <v>138.30000000000001</v>
      </c>
      <c r="FM53">
        <v>140</v>
      </c>
      <c r="FN53">
        <v>132.5</v>
      </c>
      <c r="FO53">
        <v>138.19999999999999</v>
      </c>
      <c r="FP53">
        <v>145</v>
      </c>
      <c r="FQ53">
        <v>161.19999999999999</v>
      </c>
      <c r="FR53">
        <v>159.9</v>
      </c>
      <c r="FS53">
        <v>150.69999999999999</v>
      </c>
      <c r="FT53">
        <v>158.69999999999999</v>
      </c>
      <c r="FU53">
        <v>150.4</v>
      </c>
      <c r="FV53">
        <v>146.69999999999999</v>
      </c>
      <c r="FW53">
        <v>119</v>
      </c>
      <c r="FX53">
        <v>138.30000000000001</v>
      </c>
      <c r="FY53">
        <v>140</v>
      </c>
      <c r="FZ53">
        <v>132.5</v>
      </c>
      <c r="GA53">
        <v>138.19999999999999</v>
      </c>
      <c r="GB53">
        <v>145</v>
      </c>
      <c r="GC53">
        <v>161.19999999999999</v>
      </c>
      <c r="GD53">
        <v>159.9</v>
      </c>
      <c r="GE53">
        <v>150.69999999999999</v>
      </c>
      <c r="GF53">
        <v>158.69999999999999</v>
      </c>
      <c r="GG53">
        <v>150.4</v>
      </c>
      <c r="GH53">
        <v>146.69999999999999</v>
      </c>
      <c r="GI53">
        <v>119</v>
      </c>
      <c r="GJ53">
        <v>138.30000000000001</v>
      </c>
      <c r="GK53">
        <v>140</v>
      </c>
      <c r="GL53">
        <v>132.5</v>
      </c>
      <c r="GM53">
        <v>138.19999999999999</v>
      </c>
      <c r="GN53">
        <v>145</v>
      </c>
      <c r="GO53">
        <v>161.19999999999999</v>
      </c>
      <c r="GP53">
        <v>159.9</v>
      </c>
      <c r="GQ53">
        <v>150.69999999999999</v>
      </c>
      <c r="GR53">
        <v>158.69999999999999</v>
      </c>
      <c r="GS53">
        <v>150.4</v>
      </c>
      <c r="GT53">
        <v>146.69999999999999</v>
      </c>
      <c r="GU53">
        <v>119</v>
      </c>
      <c r="GV53">
        <v>138.30000000000001</v>
      </c>
      <c r="GW53">
        <v>140</v>
      </c>
      <c r="GX53">
        <v>132.5</v>
      </c>
      <c r="GY53">
        <v>138.19999999999999</v>
      </c>
      <c r="GZ53">
        <v>145</v>
      </c>
      <c r="HA53">
        <v>161.19999999999999</v>
      </c>
      <c r="HB53">
        <v>159.9</v>
      </c>
      <c r="HC53">
        <v>150.69999999999999</v>
      </c>
      <c r="HD53">
        <v>158.69999999999999</v>
      </c>
      <c r="HE53">
        <v>150.4</v>
      </c>
      <c r="HF53">
        <v>146.69999999999999</v>
      </c>
      <c r="HG53">
        <v>119</v>
      </c>
      <c r="HH53">
        <v>138.30000000000001</v>
      </c>
      <c r="HI53">
        <v>140</v>
      </c>
      <c r="HJ53">
        <v>132.5</v>
      </c>
      <c r="HK53">
        <v>138.19999999999999</v>
      </c>
      <c r="HL53">
        <v>145</v>
      </c>
      <c r="HM53">
        <v>161.19999999999999</v>
      </c>
      <c r="HN53">
        <v>159.9</v>
      </c>
      <c r="HO53">
        <v>150.69999999999999</v>
      </c>
      <c r="HP53">
        <v>158.69999999999999</v>
      </c>
      <c r="HQ53">
        <v>150.4</v>
      </c>
      <c r="HR53">
        <v>146.69999999999999</v>
      </c>
      <c r="HS53">
        <v>119</v>
      </c>
      <c r="HT53">
        <v>138.30000000000001</v>
      </c>
      <c r="HU53">
        <v>140</v>
      </c>
      <c r="HV53">
        <v>132.5</v>
      </c>
      <c r="HW53">
        <v>138.19999999999999</v>
      </c>
      <c r="HX53">
        <v>145</v>
      </c>
      <c r="HY53">
        <v>161.19999999999999</v>
      </c>
      <c r="HZ53">
        <v>159.9</v>
      </c>
      <c r="IA53">
        <v>150.69999999999999</v>
      </c>
      <c r="IB53">
        <v>158.69999999999999</v>
      </c>
      <c r="IC53">
        <v>150.4</v>
      </c>
      <c r="ID53">
        <v>146.69999999999999</v>
      </c>
      <c r="IE53">
        <v>119</v>
      </c>
      <c r="IF53">
        <v>138.30000000000001</v>
      </c>
      <c r="IG53">
        <v>140</v>
      </c>
      <c r="IH53">
        <v>132.5</v>
      </c>
      <c r="II53">
        <v>138.19999999999999</v>
      </c>
      <c r="IJ53">
        <v>145</v>
      </c>
      <c r="IK53">
        <v>161.19999999999999</v>
      </c>
      <c r="IL53">
        <v>159.9</v>
      </c>
      <c r="IM53">
        <v>150.69999999999999</v>
      </c>
      <c r="IN53">
        <v>158.69999999999999</v>
      </c>
      <c r="IO53">
        <v>150.4</v>
      </c>
      <c r="IP53">
        <v>146.69999999999999</v>
      </c>
      <c r="IQ53">
        <v>119</v>
      </c>
      <c r="IR53">
        <v>138.30000000000001</v>
      </c>
      <c r="IS53">
        <v>140</v>
      </c>
      <c r="IT53">
        <v>132.5</v>
      </c>
      <c r="IU53">
        <v>138.19999999999999</v>
      </c>
    </row>
    <row r="54" spans="3:255">
      <c r="C54" t="s">
        <v>765</v>
      </c>
      <c r="D54" t="s">
        <v>834</v>
      </c>
      <c r="E54" t="s">
        <v>90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c r="EF54">
        <v>0</v>
      </c>
      <c r="EG54">
        <v>0</v>
      </c>
      <c r="ET54">
        <v>0</v>
      </c>
      <c r="EU54">
        <v>0</v>
      </c>
      <c r="EV54">
        <v>0</v>
      </c>
      <c r="EW54">
        <v>0</v>
      </c>
      <c r="EX54">
        <v>0</v>
      </c>
      <c r="EY54">
        <v>0</v>
      </c>
      <c r="EZ54">
        <v>0</v>
      </c>
      <c r="FA54">
        <v>0</v>
      </c>
      <c r="FB54">
        <v>0</v>
      </c>
      <c r="FC54">
        <v>0</v>
      </c>
      <c r="FD54">
        <v>0</v>
      </c>
      <c r="FE54">
        <v>0</v>
      </c>
      <c r="FF54">
        <v>0</v>
      </c>
      <c r="FG54">
        <v>0</v>
      </c>
      <c r="FH54">
        <v>0</v>
      </c>
      <c r="FI54">
        <v>0</v>
      </c>
      <c r="FJ54">
        <v>0</v>
      </c>
      <c r="FK54">
        <v>0</v>
      </c>
      <c r="FL54">
        <v>0</v>
      </c>
      <c r="FM54">
        <v>0</v>
      </c>
      <c r="FN54">
        <v>0</v>
      </c>
      <c r="FO54">
        <v>0</v>
      </c>
      <c r="FP54">
        <v>0</v>
      </c>
      <c r="FQ54">
        <v>0</v>
      </c>
      <c r="FR54">
        <v>0</v>
      </c>
      <c r="FS54">
        <v>0</v>
      </c>
      <c r="FT54">
        <v>0</v>
      </c>
      <c r="FU54">
        <v>0</v>
      </c>
      <c r="FV54">
        <v>0</v>
      </c>
      <c r="FW54">
        <v>0</v>
      </c>
      <c r="FX54">
        <v>0</v>
      </c>
      <c r="FY54">
        <v>0</v>
      </c>
      <c r="FZ54">
        <v>0</v>
      </c>
      <c r="GA54">
        <v>0</v>
      </c>
      <c r="GB54">
        <v>0</v>
      </c>
      <c r="GC54">
        <v>0</v>
      </c>
      <c r="GD54">
        <v>0</v>
      </c>
      <c r="GE54">
        <v>0</v>
      </c>
      <c r="GF54">
        <v>0</v>
      </c>
      <c r="GG54">
        <v>0</v>
      </c>
      <c r="GH54">
        <v>0</v>
      </c>
      <c r="GI54">
        <v>0</v>
      </c>
      <c r="GJ54">
        <v>0</v>
      </c>
      <c r="GK54">
        <v>0</v>
      </c>
      <c r="GL54">
        <v>0</v>
      </c>
      <c r="GM54">
        <v>0</v>
      </c>
      <c r="GN54">
        <v>0</v>
      </c>
      <c r="GO54">
        <v>0</v>
      </c>
      <c r="GP54">
        <v>0</v>
      </c>
      <c r="GQ54">
        <v>0</v>
      </c>
      <c r="GR54">
        <v>0</v>
      </c>
      <c r="GS54">
        <v>0</v>
      </c>
      <c r="GT54">
        <v>0</v>
      </c>
      <c r="GU54">
        <v>0</v>
      </c>
      <c r="GV54">
        <v>0</v>
      </c>
      <c r="GW54">
        <v>0</v>
      </c>
      <c r="GX54">
        <v>0</v>
      </c>
      <c r="GY54">
        <v>0</v>
      </c>
      <c r="GZ54">
        <v>0</v>
      </c>
      <c r="HA54">
        <v>0</v>
      </c>
      <c r="HN54">
        <v>0</v>
      </c>
      <c r="HO54">
        <v>0</v>
      </c>
      <c r="HP54">
        <v>0</v>
      </c>
      <c r="HQ54">
        <v>0</v>
      </c>
      <c r="HR54">
        <v>0</v>
      </c>
      <c r="HS54">
        <v>0</v>
      </c>
      <c r="HT54">
        <v>0</v>
      </c>
      <c r="HU54">
        <v>0</v>
      </c>
      <c r="HV54">
        <v>0</v>
      </c>
      <c r="HW54">
        <v>0</v>
      </c>
      <c r="HX54">
        <v>0</v>
      </c>
      <c r="HY54">
        <v>0</v>
      </c>
      <c r="HZ54">
        <v>0</v>
      </c>
      <c r="IA54">
        <v>0</v>
      </c>
      <c r="IB54">
        <v>0</v>
      </c>
      <c r="IC54">
        <v>0</v>
      </c>
      <c r="ID54">
        <v>0</v>
      </c>
      <c r="IE54">
        <v>0</v>
      </c>
      <c r="IF54">
        <v>0</v>
      </c>
      <c r="IG54">
        <v>0</v>
      </c>
      <c r="IH54">
        <v>0</v>
      </c>
      <c r="II54">
        <v>0</v>
      </c>
      <c r="IJ54">
        <v>0</v>
      </c>
      <c r="IK54">
        <v>0</v>
      </c>
      <c r="IL54">
        <v>0</v>
      </c>
      <c r="IM54">
        <v>0</v>
      </c>
      <c r="IN54">
        <v>0</v>
      </c>
      <c r="IO54">
        <v>0</v>
      </c>
      <c r="IP54">
        <v>0</v>
      </c>
      <c r="IQ54">
        <v>0</v>
      </c>
      <c r="IR54">
        <v>0</v>
      </c>
      <c r="IS54">
        <v>0</v>
      </c>
      <c r="IT54">
        <v>0</v>
      </c>
      <c r="IU54">
        <v>0</v>
      </c>
    </row>
    <row r="55" spans="3:255">
      <c r="C55" t="s">
        <v>765</v>
      </c>
      <c r="D55" t="s">
        <v>835</v>
      </c>
      <c r="E55" t="s">
        <v>808</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v>0</v>
      </c>
      <c r="EE55">
        <v>0</v>
      </c>
      <c r="EF55">
        <v>0</v>
      </c>
      <c r="EG55">
        <v>0</v>
      </c>
      <c r="ET55">
        <v>0</v>
      </c>
      <c r="EU55">
        <v>0</v>
      </c>
      <c r="EV55">
        <v>0</v>
      </c>
      <c r="EW55">
        <v>0</v>
      </c>
      <c r="EX55">
        <v>0</v>
      </c>
      <c r="EY55">
        <v>0</v>
      </c>
      <c r="EZ55">
        <v>0</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v>0</v>
      </c>
      <c r="FW55">
        <v>0</v>
      </c>
      <c r="FX55">
        <v>0</v>
      </c>
      <c r="FY55">
        <v>0</v>
      </c>
      <c r="FZ55">
        <v>0</v>
      </c>
      <c r="GA55">
        <v>0</v>
      </c>
      <c r="GB55">
        <v>0</v>
      </c>
      <c r="GC55">
        <v>0</v>
      </c>
      <c r="GD55">
        <v>0</v>
      </c>
      <c r="GE55">
        <v>0</v>
      </c>
      <c r="GF55">
        <v>0</v>
      </c>
      <c r="GG55">
        <v>0</v>
      </c>
      <c r="GH55">
        <v>0</v>
      </c>
      <c r="GI55">
        <v>0</v>
      </c>
      <c r="GJ55">
        <v>0</v>
      </c>
      <c r="GK55">
        <v>0</v>
      </c>
      <c r="GL55">
        <v>0</v>
      </c>
      <c r="GM55">
        <v>0</v>
      </c>
      <c r="GN55">
        <v>0</v>
      </c>
      <c r="GO55">
        <v>0</v>
      </c>
      <c r="GP55">
        <v>0</v>
      </c>
      <c r="GQ55">
        <v>0</v>
      </c>
      <c r="GR55">
        <v>0</v>
      </c>
      <c r="GS55">
        <v>0</v>
      </c>
      <c r="GT55">
        <v>0</v>
      </c>
      <c r="GU55">
        <v>0</v>
      </c>
      <c r="GV55">
        <v>0</v>
      </c>
      <c r="GW55">
        <v>0</v>
      </c>
      <c r="GX55">
        <v>0</v>
      </c>
      <c r="GY55">
        <v>0</v>
      </c>
      <c r="GZ55">
        <v>0</v>
      </c>
      <c r="HA55">
        <v>0</v>
      </c>
      <c r="HN55">
        <v>0</v>
      </c>
      <c r="HO55">
        <v>0</v>
      </c>
      <c r="HP55">
        <v>0</v>
      </c>
      <c r="HQ55">
        <v>0</v>
      </c>
      <c r="HR55">
        <v>0</v>
      </c>
      <c r="HS55">
        <v>0</v>
      </c>
      <c r="HT55">
        <v>0</v>
      </c>
      <c r="HU55">
        <v>0</v>
      </c>
      <c r="HV55">
        <v>0</v>
      </c>
      <c r="HW55">
        <v>0</v>
      </c>
      <c r="HX55">
        <v>0</v>
      </c>
      <c r="HY55">
        <v>0</v>
      </c>
      <c r="HZ55">
        <v>0</v>
      </c>
      <c r="IA55">
        <v>0</v>
      </c>
      <c r="IB55">
        <v>0</v>
      </c>
      <c r="IC55">
        <v>0</v>
      </c>
      <c r="ID55">
        <v>0</v>
      </c>
      <c r="IE55">
        <v>0</v>
      </c>
      <c r="IF55">
        <v>0</v>
      </c>
      <c r="IG55">
        <v>0</v>
      </c>
      <c r="IH55">
        <v>0</v>
      </c>
      <c r="II55">
        <v>0</v>
      </c>
      <c r="IJ55">
        <v>0</v>
      </c>
      <c r="IK55">
        <v>0</v>
      </c>
      <c r="IL55">
        <v>0</v>
      </c>
      <c r="IM55">
        <v>0</v>
      </c>
      <c r="IN55">
        <v>0</v>
      </c>
      <c r="IO55">
        <v>0</v>
      </c>
      <c r="IP55">
        <v>0</v>
      </c>
      <c r="IQ55">
        <v>0</v>
      </c>
      <c r="IR55">
        <v>0</v>
      </c>
      <c r="IS55">
        <v>0</v>
      </c>
      <c r="IT55">
        <v>0</v>
      </c>
      <c r="IU55">
        <v>0</v>
      </c>
    </row>
    <row r="56" spans="3:255">
      <c r="C56" t="s">
        <v>765</v>
      </c>
      <c r="D56" t="s">
        <v>836</v>
      </c>
      <c r="E56" t="s">
        <v>837</v>
      </c>
      <c r="F56">
        <v>160.5</v>
      </c>
      <c r="G56">
        <v>151.9</v>
      </c>
      <c r="H56">
        <v>148</v>
      </c>
      <c r="I56">
        <v>38</v>
      </c>
      <c r="J56">
        <v>30</v>
      </c>
      <c r="K56">
        <v>102</v>
      </c>
      <c r="L56">
        <v>138.30000000000001</v>
      </c>
      <c r="M56">
        <v>140</v>
      </c>
      <c r="N56">
        <v>132.5</v>
      </c>
      <c r="O56">
        <v>138.19999999999999</v>
      </c>
      <c r="P56">
        <v>145</v>
      </c>
      <c r="Q56">
        <v>161.19999999999999</v>
      </c>
      <c r="R56">
        <v>159.9</v>
      </c>
      <c r="S56">
        <v>150.69999999999999</v>
      </c>
      <c r="T56">
        <v>158.69999999999999</v>
      </c>
      <c r="U56">
        <v>150.4</v>
      </c>
      <c r="V56">
        <v>146.69999999999999</v>
      </c>
      <c r="W56">
        <v>119</v>
      </c>
      <c r="X56">
        <v>138.30000000000001</v>
      </c>
      <c r="Y56">
        <v>140</v>
      </c>
      <c r="Z56">
        <v>132.5</v>
      </c>
      <c r="AA56">
        <v>138.19999999999999</v>
      </c>
      <c r="AB56">
        <v>145</v>
      </c>
      <c r="AC56">
        <v>161.19999999999999</v>
      </c>
      <c r="AD56">
        <v>159.9</v>
      </c>
      <c r="AE56">
        <v>150.69999999999999</v>
      </c>
      <c r="AF56">
        <v>158.69999999999999</v>
      </c>
      <c r="AG56">
        <v>150.4</v>
      </c>
      <c r="AH56">
        <v>146.69999999999999</v>
      </c>
      <c r="AI56">
        <v>119</v>
      </c>
      <c r="AJ56">
        <v>138.30000000000001</v>
      </c>
      <c r="AK56">
        <v>140</v>
      </c>
      <c r="AL56">
        <v>132.5</v>
      </c>
      <c r="AM56">
        <v>138.19999999999999</v>
      </c>
      <c r="AN56">
        <v>145</v>
      </c>
      <c r="AO56">
        <v>161.19999999999999</v>
      </c>
      <c r="AP56">
        <v>159.9</v>
      </c>
      <c r="AQ56">
        <v>150.69999999999999</v>
      </c>
      <c r="AR56">
        <v>158.69999999999999</v>
      </c>
      <c r="AS56">
        <v>150.4</v>
      </c>
      <c r="AT56">
        <v>146.69999999999999</v>
      </c>
      <c r="AU56">
        <v>119</v>
      </c>
      <c r="AV56">
        <v>138.30000000000001</v>
      </c>
      <c r="AW56">
        <v>140</v>
      </c>
      <c r="AX56">
        <v>132.5</v>
      </c>
      <c r="AY56">
        <v>138.19999999999999</v>
      </c>
      <c r="AZ56">
        <v>145</v>
      </c>
      <c r="BA56">
        <v>161.19999999999999</v>
      </c>
      <c r="BB56">
        <v>159.9</v>
      </c>
      <c r="BC56">
        <v>150.69999999999999</v>
      </c>
      <c r="BD56">
        <v>158.69999999999999</v>
      </c>
      <c r="BE56">
        <v>150.4</v>
      </c>
      <c r="BF56">
        <v>146.69999999999999</v>
      </c>
      <c r="BG56">
        <v>119</v>
      </c>
      <c r="BH56">
        <v>138.30000000000001</v>
      </c>
      <c r="BI56">
        <v>140</v>
      </c>
      <c r="BJ56">
        <v>132.5</v>
      </c>
      <c r="BK56">
        <v>138.19999999999999</v>
      </c>
      <c r="BL56">
        <v>145</v>
      </c>
      <c r="BM56">
        <v>161.19999999999999</v>
      </c>
      <c r="BN56">
        <v>159.9</v>
      </c>
      <c r="BO56">
        <v>150.69999999999999</v>
      </c>
      <c r="BP56">
        <v>158.69999999999999</v>
      </c>
      <c r="BQ56">
        <v>150.4</v>
      </c>
      <c r="BR56">
        <v>146.69999999999999</v>
      </c>
      <c r="BS56">
        <v>119</v>
      </c>
      <c r="BT56">
        <v>138.30000000000001</v>
      </c>
      <c r="BU56">
        <v>140</v>
      </c>
      <c r="BV56">
        <v>132.5</v>
      </c>
      <c r="BW56">
        <v>138.19999999999999</v>
      </c>
      <c r="BX56">
        <v>145</v>
      </c>
      <c r="BY56">
        <v>161.19999999999999</v>
      </c>
      <c r="BZ56">
        <v>159.9</v>
      </c>
      <c r="CA56">
        <v>150.69999999999999</v>
      </c>
      <c r="CB56">
        <v>158.69999999999999</v>
      </c>
      <c r="CC56">
        <v>150.4</v>
      </c>
      <c r="CD56">
        <v>146.69999999999999</v>
      </c>
      <c r="CE56">
        <v>119</v>
      </c>
      <c r="CF56">
        <v>138.30000000000001</v>
      </c>
      <c r="CG56">
        <v>140</v>
      </c>
      <c r="CH56">
        <v>132.5</v>
      </c>
      <c r="CI56">
        <v>138.19999999999999</v>
      </c>
      <c r="CJ56">
        <v>145</v>
      </c>
      <c r="CK56">
        <v>161.19999999999999</v>
      </c>
      <c r="CL56">
        <v>159.9</v>
      </c>
      <c r="CM56">
        <v>150.69999999999999</v>
      </c>
      <c r="CN56">
        <v>158.69999999999999</v>
      </c>
      <c r="CO56">
        <v>150.4</v>
      </c>
      <c r="CP56">
        <v>146.69999999999999</v>
      </c>
      <c r="CQ56">
        <v>119</v>
      </c>
      <c r="CR56">
        <v>138.30000000000001</v>
      </c>
      <c r="CS56">
        <v>140</v>
      </c>
      <c r="CT56">
        <v>132.5</v>
      </c>
      <c r="CU56">
        <v>138.19999999999999</v>
      </c>
      <c r="CV56">
        <v>145</v>
      </c>
      <c r="CW56">
        <v>161.19999999999999</v>
      </c>
      <c r="CX56">
        <v>159.9</v>
      </c>
      <c r="CY56">
        <v>150.69999999999999</v>
      </c>
      <c r="CZ56">
        <v>158.69999999999999</v>
      </c>
      <c r="DA56">
        <v>150.4</v>
      </c>
      <c r="DB56">
        <v>146.69999999999999</v>
      </c>
      <c r="DC56">
        <v>119</v>
      </c>
      <c r="DD56">
        <v>138.30000000000001</v>
      </c>
      <c r="DE56">
        <v>140</v>
      </c>
      <c r="DF56">
        <v>132.5</v>
      </c>
      <c r="DG56">
        <v>138.19999999999999</v>
      </c>
      <c r="DH56">
        <v>145</v>
      </c>
      <c r="DI56">
        <v>161.19999999999999</v>
      </c>
      <c r="DJ56">
        <v>159.9</v>
      </c>
      <c r="DK56">
        <v>150.69999999999999</v>
      </c>
      <c r="DL56">
        <v>158.69999999999999</v>
      </c>
      <c r="DM56">
        <v>150.4</v>
      </c>
      <c r="DN56">
        <v>146.69999999999999</v>
      </c>
      <c r="DO56">
        <v>119</v>
      </c>
      <c r="DP56">
        <v>138.30000000000001</v>
      </c>
      <c r="DQ56">
        <v>140</v>
      </c>
      <c r="DR56">
        <v>132.5</v>
      </c>
      <c r="DS56">
        <v>138.19999999999999</v>
      </c>
      <c r="DT56">
        <v>145</v>
      </c>
      <c r="DU56">
        <v>161.19999999999999</v>
      </c>
      <c r="DV56">
        <v>159.9</v>
      </c>
      <c r="DW56">
        <v>150.69999999999999</v>
      </c>
      <c r="DX56">
        <v>158.69999999999999</v>
      </c>
      <c r="DY56">
        <v>150.4</v>
      </c>
      <c r="DZ56">
        <v>146.69999999999999</v>
      </c>
      <c r="EA56">
        <v>119</v>
      </c>
      <c r="EB56">
        <v>138.30000000000001</v>
      </c>
      <c r="EC56">
        <v>140</v>
      </c>
      <c r="ED56">
        <v>132.5</v>
      </c>
      <c r="EE56">
        <v>138.19999999999999</v>
      </c>
      <c r="EF56">
        <v>145</v>
      </c>
      <c r="EG56">
        <v>161.19999999999999</v>
      </c>
      <c r="EH56">
        <v>159.9</v>
      </c>
      <c r="EI56">
        <v>150.69999999999999</v>
      </c>
      <c r="EJ56">
        <v>158.69999999999999</v>
      </c>
      <c r="EK56">
        <v>150.4</v>
      </c>
      <c r="EL56">
        <v>146.69999999999999</v>
      </c>
      <c r="EM56">
        <v>119</v>
      </c>
      <c r="EN56">
        <v>138.30000000000001</v>
      </c>
      <c r="EO56">
        <v>140</v>
      </c>
      <c r="EP56">
        <v>132.5</v>
      </c>
      <c r="EQ56">
        <v>138.19999999999999</v>
      </c>
      <c r="ER56">
        <v>145</v>
      </c>
      <c r="ES56">
        <v>161.19999999999999</v>
      </c>
      <c r="ET56">
        <v>159.9</v>
      </c>
      <c r="EU56">
        <v>150.69999999999999</v>
      </c>
      <c r="EV56">
        <v>158.69999999999999</v>
      </c>
      <c r="EW56">
        <v>150.4</v>
      </c>
      <c r="EX56">
        <v>146.69999999999999</v>
      </c>
      <c r="EY56">
        <v>119</v>
      </c>
      <c r="EZ56">
        <v>138.30000000000001</v>
      </c>
      <c r="FA56">
        <v>140</v>
      </c>
      <c r="FB56">
        <v>132.5</v>
      </c>
      <c r="FC56">
        <v>138.19999999999999</v>
      </c>
      <c r="FD56">
        <v>145</v>
      </c>
      <c r="FE56">
        <v>161.19999999999999</v>
      </c>
      <c r="FF56">
        <v>159.9</v>
      </c>
      <c r="FG56">
        <v>150.69999999999999</v>
      </c>
      <c r="FH56">
        <v>158.69999999999999</v>
      </c>
      <c r="FI56">
        <v>150.4</v>
      </c>
      <c r="FJ56">
        <v>146.69999999999999</v>
      </c>
      <c r="FK56">
        <v>119</v>
      </c>
      <c r="FL56">
        <v>138.30000000000001</v>
      </c>
      <c r="FM56">
        <v>140</v>
      </c>
      <c r="FN56">
        <v>132.5</v>
      </c>
      <c r="FO56">
        <v>138.19999999999999</v>
      </c>
      <c r="FP56">
        <v>145</v>
      </c>
      <c r="FQ56">
        <v>161.19999999999999</v>
      </c>
      <c r="FR56">
        <v>159.9</v>
      </c>
      <c r="FS56">
        <v>150.69999999999999</v>
      </c>
      <c r="FT56">
        <v>158.69999999999999</v>
      </c>
      <c r="FU56">
        <v>150.4</v>
      </c>
      <c r="FV56">
        <v>146.69999999999999</v>
      </c>
      <c r="FW56">
        <v>119</v>
      </c>
      <c r="FX56">
        <v>138.30000000000001</v>
      </c>
      <c r="FY56">
        <v>140</v>
      </c>
      <c r="FZ56">
        <v>132.5</v>
      </c>
      <c r="GA56">
        <v>138.19999999999999</v>
      </c>
      <c r="GB56">
        <v>145</v>
      </c>
      <c r="GC56">
        <v>161.19999999999999</v>
      </c>
      <c r="GD56">
        <v>159.9</v>
      </c>
      <c r="GE56">
        <v>150.69999999999999</v>
      </c>
      <c r="GF56">
        <v>158.69999999999999</v>
      </c>
      <c r="GG56">
        <v>150.4</v>
      </c>
      <c r="GH56">
        <v>146.69999999999999</v>
      </c>
      <c r="GI56">
        <v>119</v>
      </c>
      <c r="GJ56">
        <v>138.30000000000001</v>
      </c>
      <c r="GK56">
        <v>140</v>
      </c>
      <c r="GL56">
        <v>132.5</v>
      </c>
      <c r="GM56">
        <v>138.19999999999999</v>
      </c>
      <c r="GN56">
        <v>145</v>
      </c>
      <c r="GO56">
        <v>161.19999999999999</v>
      </c>
      <c r="GP56">
        <v>159.9</v>
      </c>
      <c r="GQ56">
        <v>150.69999999999999</v>
      </c>
      <c r="GR56">
        <v>158.69999999999999</v>
      </c>
      <c r="GS56">
        <v>150.4</v>
      </c>
      <c r="GT56">
        <v>146.69999999999999</v>
      </c>
      <c r="GU56">
        <v>119</v>
      </c>
      <c r="GV56">
        <v>138.30000000000001</v>
      </c>
      <c r="GW56">
        <v>140</v>
      </c>
      <c r="GX56">
        <v>132.5</v>
      </c>
      <c r="GY56">
        <v>138.19999999999999</v>
      </c>
      <c r="GZ56">
        <v>145</v>
      </c>
      <c r="HA56">
        <v>161.19999999999999</v>
      </c>
      <c r="HB56">
        <v>159.9</v>
      </c>
      <c r="HC56">
        <v>150.69999999999999</v>
      </c>
      <c r="HD56">
        <v>158.69999999999999</v>
      </c>
      <c r="HE56">
        <v>150.4</v>
      </c>
      <c r="HF56">
        <v>146.69999999999999</v>
      </c>
      <c r="HG56">
        <v>119</v>
      </c>
      <c r="HH56">
        <v>138.30000000000001</v>
      </c>
      <c r="HI56">
        <v>140</v>
      </c>
      <c r="HJ56">
        <v>132.5</v>
      </c>
      <c r="HK56">
        <v>138.19999999999999</v>
      </c>
      <c r="HL56">
        <v>145</v>
      </c>
      <c r="HM56">
        <v>161.19999999999999</v>
      </c>
      <c r="HN56">
        <v>159.9</v>
      </c>
      <c r="HO56">
        <v>150.69999999999999</v>
      </c>
      <c r="HP56">
        <v>158.69999999999999</v>
      </c>
      <c r="HQ56">
        <v>150.4</v>
      </c>
      <c r="HR56">
        <v>146.69999999999999</v>
      </c>
      <c r="HS56">
        <v>119</v>
      </c>
      <c r="HT56">
        <v>138.30000000000001</v>
      </c>
      <c r="HU56">
        <v>140</v>
      </c>
      <c r="HV56">
        <v>132.5</v>
      </c>
      <c r="HW56">
        <v>138.19999999999999</v>
      </c>
      <c r="HX56">
        <v>145</v>
      </c>
      <c r="HY56">
        <v>161.19999999999999</v>
      </c>
      <c r="HZ56">
        <v>159.9</v>
      </c>
      <c r="IA56">
        <v>150.69999999999999</v>
      </c>
      <c r="IB56">
        <v>158.69999999999999</v>
      </c>
      <c r="IC56">
        <v>150.4</v>
      </c>
      <c r="ID56">
        <v>146.69999999999999</v>
      </c>
      <c r="IE56">
        <v>119</v>
      </c>
      <c r="IF56">
        <v>138.30000000000001</v>
      </c>
      <c r="IG56">
        <v>140</v>
      </c>
      <c r="IH56">
        <v>132.5</v>
      </c>
      <c r="II56">
        <v>138.19999999999999</v>
      </c>
      <c r="IJ56">
        <v>145</v>
      </c>
      <c r="IK56">
        <v>161.19999999999999</v>
      </c>
      <c r="IL56">
        <v>159.9</v>
      </c>
      <c r="IM56">
        <v>150.69999999999999</v>
      </c>
      <c r="IN56">
        <v>158.69999999999999</v>
      </c>
      <c r="IO56">
        <v>150.4</v>
      </c>
      <c r="IP56">
        <v>146.69999999999999</v>
      </c>
      <c r="IQ56">
        <v>119</v>
      </c>
      <c r="IR56">
        <v>138.30000000000001</v>
      </c>
      <c r="IS56">
        <v>140</v>
      </c>
      <c r="IT56">
        <v>132.5</v>
      </c>
      <c r="IU56">
        <v>138.19999999999999</v>
      </c>
    </row>
    <row r="57" spans="3:255">
      <c r="E57" t="s">
        <v>810</v>
      </c>
    </row>
    <row r="58" spans="3:255">
      <c r="C58" t="s">
        <v>765</v>
      </c>
      <c r="D58" t="s">
        <v>838</v>
      </c>
      <c r="E58" t="s">
        <v>833</v>
      </c>
      <c r="F58">
        <v>0.9</v>
      </c>
      <c r="G58">
        <v>1.2</v>
      </c>
      <c r="H58">
        <v>1.7</v>
      </c>
      <c r="I58">
        <v>1.6</v>
      </c>
      <c r="J58">
        <v>1.4</v>
      </c>
      <c r="K58">
        <v>1.2</v>
      </c>
      <c r="L58">
        <v>1</v>
      </c>
      <c r="M58">
        <v>1</v>
      </c>
      <c r="N58">
        <v>1</v>
      </c>
      <c r="O58">
        <v>0.5</v>
      </c>
      <c r="P58">
        <v>0.5</v>
      </c>
      <c r="Q58">
        <v>0.5</v>
      </c>
      <c r="R58">
        <v>0.1</v>
      </c>
      <c r="S58">
        <v>0.1</v>
      </c>
      <c r="T58">
        <v>0.1</v>
      </c>
      <c r="U58">
        <v>0.1</v>
      </c>
      <c r="V58">
        <v>0.1</v>
      </c>
      <c r="W58">
        <v>0.1</v>
      </c>
      <c r="X58">
        <v>0.1</v>
      </c>
      <c r="Y58">
        <v>0.1</v>
      </c>
      <c r="Z58">
        <v>0.1</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c r="ED58">
        <v>0</v>
      </c>
      <c r="EE58">
        <v>0</v>
      </c>
      <c r="EF58">
        <v>0</v>
      </c>
      <c r="EG58">
        <v>0</v>
      </c>
      <c r="ET58">
        <v>0</v>
      </c>
      <c r="EU58">
        <v>0</v>
      </c>
      <c r="EV58">
        <v>0</v>
      </c>
      <c r="EW58">
        <v>0</v>
      </c>
      <c r="EX58">
        <v>0</v>
      </c>
      <c r="EY58">
        <v>0</v>
      </c>
      <c r="EZ58">
        <v>0</v>
      </c>
      <c r="FA58">
        <v>0</v>
      </c>
      <c r="FB58">
        <v>0</v>
      </c>
      <c r="FC58">
        <v>0</v>
      </c>
      <c r="FD58">
        <v>0</v>
      </c>
      <c r="FE58">
        <v>0</v>
      </c>
      <c r="FF58">
        <v>0</v>
      </c>
      <c r="FG58">
        <v>0</v>
      </c>
      <c r="FH58">
        <v>0</v>
      </c>
      <c r="FI58">
        <v>0</v>
      </c>
      <c r="FJ58">
        <v>0</v>
      </c>
      <c r="FK58">
        <v>0</v>
      </c>
      <c r="FL58">
        <v>0</v>
      </c>
      <c r="FM58">
        <v>0</v>
      </c>
      <c r="FN58">
        <v>0</v>
      </c>
      <c r="FO58">
        <v>0</v>
      </c>
      <c r="FP58">
        <v>0</v>
      </c>
      <c r="FQ58">
        <v>0</v>
      </c>
      <c r="FR58">
        <v>0</v>
      </c>
      <c r="FS58">
        <v>0</v>
      </c>
      <c r="FT58">
        <v>0</v>
      </c>
      <c r="FU58">
        <v>0</v>
      </c>
      <c r="FV58">
        <v>0</v>
      </c>
      <c r="FW58">
        <v>0</v>
      </c>
      <c r="FX58">
        <v>0</v>
      </c>
      <c r="FY58">
        <v>0</v>
      </c>
      <c r="FZ58">
        <v>0</v>
      </c>
      <c r="GA58">
        <v>0</v>
      </c>
      <c r="GB58">
        <v>0</v>
      </c>
      <c r="GC58">
        <v>0</v>
      </c>
      <c r="GD58">
        <v>0</v>
      </c>
      <c r="GE58">
        <v>0</v>
      </c>
      <c r="GF58">
        <v>0</v>
      </c>
      <c r="GG58">
        <v>0</v>
      </c>
      <c r="GH58">
        <v>0</v>
      </c>
      <c r="GI58">
        <v>0</v>
      </c>
      <c r="GJ58">
        <v>0</v>
      </c>
      <c r="GK58">
        <v>0</v>
      </c>
      <c r="GL58">
        <v>0</v>
      </c>
      <c r="GM58">
        <v>0</v>
      </c>
      <c r="GN58">
        <v>0</v>
      </c>
      <c r="GO58">
        <v>0</v>
      </c>
      <c r="GP58">
        <v>0</v>
      </c>
      <c r="GQ58">
        <v>0</v>
      </c>
      <c r="GR58">
        <v>0</v>
      </c>
      <c r="GS58">
        <v>0</v>
      </c>
      <c r="GT58">
        <v>0</v>
      </c>
      <c r="GU58">
        <v>0</v>
      </c>
      <c r="GV58">
        <v>0</v>
      </c>
      <c r="GW58">
        <v>0</v>
      </c>
      <c r="GX58">
        <v>0</v>
      </c>
      <c r="GY58">
        <v>0</v>
      </c>
      <c r="GZ58">
        <v>0</v>
      </c>
      <c r="HA58">
        <v>0</v>
      </c>
      <c r="HN58">
        <v>0</v>
      </c>
      <c r="HO58">
        <v>0</v>
      </c>
      <c r="HP58">
        <v>0</v>
      </c>
      <c r="HQ58">
        <v>0</v>
      </c>
      <c r="HR58">
        <v>0</v>
      </c>
      <c r="HS58">
        <v>0</v>
      </c>
      <c r="HT58">
        <v>0</v>
      </c>
      <c r="HU58">
        <v>0</v>
      </c>
      <c r="HV58">
        <v>0</v>
      </c>
      <c r="HW58">
        <v>0</v>
      </c>
      <c r="HX58">
        <v>0</v>
      </c>
      <c r="HY58">
        <v>0</v>
      </c>
      <c r="HZ58">
        <v>0</v>
      </c>
      <c r="IA58">
        <v>0</v>
      </c>
      <c r="IB58">
        <v>0</v>
      </c>
      <c r="IC58">
        <v>0</v>
      </c>
      <c r="ID58">
        <v>0</v>
      </c>
      <c r="IE58">
        <v>0</v>
      </c>
      <c r="IF58">
        <v>0</v>
      </c>
      <c r="IG58">
        <v>0</v>
      </c>
      <c r="IH58">
        <v>0</v>
      </c>
      <c r="II58">
        <v>0</v>
      </c>
      <c r="IJ58">
        <v>0</v>
      </c>
      <c r="IK58">
        <v>0</v>
      </c>
      <c r="IL58">
        <v>0</v>
      </c>
      <c r="IM58">
        <v>0</v>
      </c>
      <c r="IN58">
        <v>0</v>
      </c>
      <c r="IO58">
        <v>0</v>
      </c>
      <c r="IP58">
        <v>0</v>
      </c>
      <c r="IQ58">
        <v>0</v>
      </c>
      <c r="IR58">
        <v>0</v>
      </c>
      <c r="IS58">
        <v>0</v>
      </c>
      <c r="IT58">
        <v>0</v>
      </c>
      <c r="IU58">
        <v>0</v>
      </c>
    </row>
    <row r="59" spans="3:255">
      <c r="C59" t="s">
        <v>765</v>
      </c>
      <c r="D59" t="s">
        <v>839</v>
      </c>
      <c r="E59" t="s">
        <v>90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c r="ED59">
        <v>0</v>
      </c>
      <c r="EE59">
        <v>0</v>
      </c>
      <c r="EF59">
        <v>0</v>
      </c>
      <c r="EG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v>0</v>
      </c>
      <c r="GC59">
        <v>0</v>
      </c>
      <c r="GD59">
        <v>0</v>
      </c>
      <c r="GE59">
        <v>0</v>
      </c>
      <c r="GF59">
        <v>0</v>
      </c>
      <c r="GG59">
        <v>0</v>
      </c>
      <c r="GH59">
        <v>0</v>
      </c>
      <c r="GI59">
        <v>0</v>
      </c>
      <c r="GJ59">
        <v>0</v>
      </c>
      <c r="GK59">
        <v>0</v>
      </c>
      <c r="GL59">
        <v>0</v>
      </c>
      <c r="GM59">
        <v>0</v>
      </c>
      <c r="GN59">
        <v>0</v>
      </c>
      <c r="GO59">
        <v>0</v>
      </c>
      <c r="GP59">
        <v>0</v>
      </c>
      <c r="GQ59">
        <v>0</v>
      </c>
      <c r="GR59">
        <v>0</v>
      </c>
      <c r="GS59">
        <v>0</v>
      </c>
      <c r="GT59">
        <v>0</v>
      </c>
      <c r="GU59">
        <v>0</v>
      </c>
      <c r="GV59">
        <v>0</v>
      </c>
      <c r="GW59">
        <v>0</v>
      </c>
      <c r="GX59">
        <v>0</v>
      </c>
      <c r="GY59">
        <v>0</v>
      </c>
      <c r="GZ59">
        <v>0</v>
      </c>
      <c r="HA59">
        <v>0</v>
      </c>
      <c r="HN59">
        <v>0</v>
      </c>
      <c r="HO59">
        <v>0</v>
      </c>
      <c r="HP59">
        <v>0</v>
      </c>
      <c r="HQ59">
        <v>0</v>
      </c>
      <c r="HR59">
        <v>0</v>
      </c>
      <c r="HS59">
        <v>0</v>
      </c>
      <c r="HT59">
        <v>0</v>
      </c>
      <c r="HU59">
        <v>0</v>
      </c>
      <c r="HV59">
        <v>0</v>
      </c>
      <c r="HW59">
        <v>0</v>
      </c>
      <c r="HX59">
        <v>0</v>
      </c>
      <c r="HY59">
        <v>0</v>
      </c>
      <c r="HZ59">
        <v>0</v>
      </c>
      <c r="IA59">
        <v>0</v>
      </c>
      <c r="IB59">
        <v>0</v>
      </c>
      <c r="IC59">
        <v>0</v>
      </c>
      <c r="ID59">
        <v>0</v>
      </c>
      <c r="IE59">
        <v>0</v>
      </c>
      <c r="IF59">
        <v>0</v>
      </c>
      <c r="IG59">
        <v>0</v>
      </c>
      <c r="IH59">
        <v>0</v>
      </c>
      <c r="II59">
        <v>0</v>
      </c>
      <c r="IJ59">
        <v>0</v>
      </c>
      <c r="IK59">
        <v>0</v>
      </c>
      <c r="IL59">
        <v>0</v>
      </c>
      <c r="IM59">
        <v>0</v>
      </c>
      <c r="IN59">
        <v>0</v>
      </c>
      <c r="IO59">
        <v>0</v>
      </c>
      <c r="IP59">
        <v>0</v>
      </c>
      <c r="IQ59">
        <v>0</v>
      </c>
      <c r="IR59">
        <v>0</v>
      </c>
      <c r="IS59">
        <v>0</v>
      </c>
      <c r="IT59">
        <v>0</v>
      </c>
      <c r="IU59">
        <v>0</v>
      </c>
    </row>
    <row r="60" spans="3:255">
      <c r="C60" t="s">
        <v>765</v>
      </c>
      <c r="D60" t="s">
        <v>840</v>
      </c>
      <c r="E60" t="s">
        <v>808</v>
      </c>
    </row>
    <row r="61" spans="3:255">
      <c r="C61" t="s">
        <v>765</v>
      </c>
      <c r="D61" t="s">
        <v>841</v>
      </c>
      <c r="E61" t="s">
        <v>837</v>
      </c>
      <c r="F61">
        <v>0.9</v>
      </c>
      <c r="G61">
        <v>1.2</v>
      </c>
      <c r="H61">
        <v>1.7</v>
      </c>
      <c r="I61">
        <v>1.6</v>
      </c>
      <c r="J61">
        <v>1.4</v>
      </c>
      <c r="K61">
        <v>1.2</v>
      </c>
      <c r="L61">
        <v>1</v>
      </c>
      <c r="M61">
        <v>1</v>
      </c>
      <c r="N61">
        <v>1</v>
      </c>
      <c r="O61">
        <v>0.5</v>
      </c>
      <c r="P61">
        <v>0.5</v>
      </c>
      <c r="Q61">
        <v>0.5</v>
      </c>
      <c r="R61">
        <v>0.1</v>
      </c>
      <c r="S61">
        <v>0.1</v>
      </c>
      <c r="T61">
        <v>0.1</v>
      </c>
      <c r="U61">
        <v>0.1</v>
      </c>
      <c r="V61">
        <v>0.1</v>
      </c>
      <c r="W61">
        <v>0.1</v>
      </c>
      <c r="X61">
        <v>0.1</v>
      </c>
      <c r="Y61">
        <v>0.1</v>
      </c>
      <c r="Z61">
        <v>0.1</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c r="ED61">
        <v>0</v>
      </c>
      <c r="EE61">
        <v>0</v>
      </c>
      <c r="EF61">
        <v>0</v>
      </c>
      <c r="EG61">
        <v>0</v>
      </c>
      <c r="ET61">
        <v>0</v>
      </c>
      <c r="EU61">
        <v>0</v>
      </c>
      <c r="EV61">
        <v>0</v>
      </c>
      <c r="EW61">
        <v>0</v>
      </c>
      <c r="EX61">
        <v>0</v>
      </c>
      <c r="EY61">
        <v>0</v>
      </c>
      <c r="EZ61">
        <v>0</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v>
      </c>
      <c r="FW61">
        <v>0</v>
      </c>
      <c r="FX61">
        <v>0</v>
      </c>
      <c r="FY61">
        <v>0</v>
      </c>
      <c r="FZ61">
        <v>0</v>
      </c>
      <c r="GA61">
        <v>0</v>
      </c>
      <c r="GB61">
        <v>0</v>
      </c>
      <c r="GC61">
        <v>0</v>
      </c>
      <c r="GD61">
        <v>0</v>
      </c>
      <c r="GE61">
        <v>0</v>
      </c>
      <c r="GF61">
        <v>0</v>
      </c>
      <c r="GG61">
        <v>0</v>
      </c>
      <c r="GH61">
        <v>0</v>
      </c>
      <c r="GI61">
        <v>0</v>
      </c>
      <c r="GJ61">
        <v>0</v>
      </c>
      <c r="GK61">
        <v>0</v>
      </c>
      <c r="GL61">
        <v>0</v>
      </c>
      <c r="GM61">
        <v>0</v>
      </c>
      <c r="GN61">
        <v>0</v>
      </c>
      <c r="GO61">
        <v>0</v>
      </c>
      <c r="GP61">
        <v>0</v>
      </c>
      <c r="GQ61">
        <v>0</v>
      </c>
      <c r="GR61">
        <v>0</v>
      </c>
      <c r="GS61">
        <v>0</v>
      </c>
      <c r="GT61">
        <v>0</v>
      </c>
      <c r="GU61">
        <v>0</v>
      </c>
      <c r="GV61">
        <v>0</v>
      </c>
      <c r="GW61">
        <v>0</v>
      </c>
      <c r="GX61">
        <v>0</v>
      </c>
      <c r="GY61">
        <v>0</v>
      </c>
      <c r="GZ61">
        <v>0</v>
      </c>
      <c r="HA61">
        <v>0</v>
      </c>
      <c r="HN61">
        <v>0</v>
      </c>
      <c r="HO61">
        <v>0</v>
      </c>
      <c r="HP61">
        <v>0</v>
      </c>
      <c r="HQ61">
        <v>0</v>
      </c>
      <c r="HR61">
        <v>0</v>
      </c>
      <c r="HS61">
        <v>0</v>
      </c>
      <c r="HT61">
        <v>0</v>
      </c>
      <c r="HU61">
        <v>0</v>
      </c>
      <c r="HV61">
        <v>0</v>
      </c>
      <c r="HW61">
        <v>0</v>
      </c>
      <c r="HX61">
        <v>0</v>
      </c>
      <c r="HY61">
        <v>0</v>
      </c>
      <c r="HZ61">
        <v>0</v>
      </c>
      <c r="IA61">
        <v>0</v>
      </c>
      <c r="IB61">
        <v>0</v>
      </c>
      <c r="IC61">
        <v>0</v>
      </c>
      <c r="ID61">
        <v>0</v>
      </c>
      <c r="IE61">
        <v>0</v>
      </c>
      <c r="IF61">
        <v>0</v>
      </c>
      <c r="IG61">
        <v>0</v>
      </c>
      <c r="IH61">
        <v>0</v>
      </c>
      <c r="II61">
        <v>0</v>
      </c>
      <c r="IJ61">
        <v>0</v>
      </c>
      <c r="IK61">
        <v>0</v>
      </c>
      <c r="IL61">
        <v>0</v>
      </c>
      <c r="IM61">
        <v>0</v>
      </c>
      <c r="IN61">
        <v>0</v>
      </c>
      <c r="IO61">
        <v>0</v>
      </c>
      <c r="IP61">
        <v>0</v>
      </c>
      <c r="IQ61">
        <v>0</v>
      </c>
      <c r="IR61">
        <v>0</v>
      </c>
      <c r="IS61">
        <v>0</v>
      </c>
      <c r="IT61">
        <v>0</v>
      </c>
      <c r="IU61">
        <v>0</v>
      </c>
    </row>
    <row r="63" spans="3:255">
      <c r="E63" t="s">
        <v>815</v>
      </c>
    </row>
    <row r="64" spans="3:255">
      <c r="C64" t="s">
        <v>765</v>
      </c>
      <c r="D64" t="s">
        <v>842</v>
      </c>
      <c r="E64" t="s">
        <v>833</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c r="EF64">
        <v>0</v>
      </c>
      <c r="EG64">
        <v>0</v>
      </c>
      <c r="ET64">
        <v>0</v>
      </c>
      <c r="EU64">
        <v>0</v>
      </c>
      <c r="EV64">
        <v>0</v>
      </c>
      <c r="EW64">
        <v>0</v>
      </c>
      <c r="EX64">
        <v>0</v>
      </c>
      <c r="EY64">
        <v>0</v>
      </c>
      <c r="EZ64">
        <v>0</v>
      </c>
      <c r="FA64">
        <v>0</v>
      </c>
      <c r="FB64">
        <v>0</v>
      </c>
      <c r="FC64">
        <v>0</v>
      </c>
      <c r="FD64">
        <v>0</v>
      </c>
      <c r="FE64">
        <v>0</v>
      </c>
      <c r="FF64">
        <v>0</v>
      </c>
      <c r="FG64">
        <v>0</v>
      </c>
      <c r="FH64">
        <v>0</v>
      </c>
      <c r="FI64">
        <v>0</v>
      </c>
      <c r="FJ64">
        <v>0</v>
      </c>
      <c r="FK64">
        <v>0</v>
      </c>
      <c r="FL64">
        <v>0</v>
      </c>
      <c r="FM64">
        <v>0</v>
      </c>
      <c r="FN64">
        <v>0</v>
      </c>
      <c r="FO64">
        <v>0</v>
      </c>
      <c r="FP64">
        <v>0</v>
      </c>
      <c r="FQ64">
        <v>0</v>
      </c>
      <c r="FR64">
        <v>0</v>
      </c>
      <c r="FS64">
        <v>0</v>
      </c>
      <c r="FT64">
        <v>0</v>
      </c>
      <c r="FU64">
        <v>0</v>
      </c>
      <c r="FV64">
        <v>0</v>
      </c>
      <c r="FW64">
        <v>0</v>
      </c>
      <c r="FX64">
        <v>0</v>
      </c>
      <c r="FY64">
        <v>0</v>
      </c>
      <c r="FZ64">
        <v>0</v>
      </c>
      <c r="GA64">
        <v>0</v>
      </c>
      <c r="GB64">
        <v>0</v>
      </c>
      <c r="GC64">
        <v>0</v>
      </c>
      <c r="GD64">
        <v>0</v>
      </c>
      <c r="GE64">
        <v>0</v>
      </c>
      <c r="GF64">
        <v>0</v>
      </c>
      <c r="GG64">
        <v>0</v>
      </c>
      <c r="GH64">
        <v>0</v>
      </c>
      <c r="GI64">
        <v>0</v>
      </c>
      <c r="GJ64">
        <v>0</v>
      </c>
      <c r="GK64">
        <v>0</v>
      </c>
      <c r="GL64">
        <v>0</v>
      </c>
      <c r="GM64">
        <v>0</v>
      </c>
      <c r="GN64">
        <v>0</v>
      </c>
      <c r="GO64">
        <v>0</v>
      </c>
      <c r="GP64">
        <v>0</v>
      </c>
      <c r="GQ64">
        <v>0</v>
      </c>
      <c r="GR64">
        <v>0</v>
      </c>
      <c r="GS64">
        <v>0</v>
      </c>
      <c r="GT64">
        <v>0</v>
      </c>
      <c r="GU64">
        <v>0</v>
      </c>
      <c r="GV64">
        <v>0</v>
      </c>
      <c r="GW64">
        <v>0</v>
      </c>
      <c r="GX64">
        <v>0</v>
      </c>
      <c r="GY64">
        <v>0</v>
      </c>
      <c r="GZ64">
        <v>0</v>
      </c>
      <c r="HA64">
        <v>0</v>
      </c>
      <c r="HN64">
        <v>0</v>
      </c>
      <c r="HO64">
        <v>0</v>
      </c>
      <c r="HP64">
        <v>0</v>
      </c>
      <c r="HQ64">
        <v>0</v>
      </c>
      <c r="HR64">
        <v>0</v>
      </c>
      <c r="HS64">
        <v>0</v>
      </c>
      <c r="HT64">
        <v>0</v>
      </c>
      <c r="HU64">
        <v>0</v>
      </c>
      <c r="HV64">
        <v>0</v>
      </c>
      <c r="HW64">
        <v>0</v>
      </c>
      <c r="HX64">
        <v>0</v>
      </c>
      <c r="HY64">
        <v>0</v>
      </c>
      <c r="HZ64">
        <v>0</v>
      </c>
      <c r="IA64">
        <v>0</v>
      </c>
      <c r="IB64">
        <v>0</v>
      </c>
      <c r="IC64">
        <v>0</v>
      </c>
      <c r="ID64">
        <v>0</v>
      </c>
      <c r="IE64">
        <v>0</v>
      </c>
      <c r="IF64">
        <v>0</v>
      </c>
      <c r="IG64">
        <v>0</v>
      </c>
      <c r="IH64">
        <v>0</v>
      </c>
      <c r="II64">
        <v>0</v>
      </c>
      <c r="IJ64">
        <v>0</v>
      </c>
      <c r="IK64">
        <v>0</v>
      </c>
      <c r="IL64">
        <v>0</v>
      </c>
      <c r="IM64">
        <v>0</v>
      </c>
      <c r="IN64">
        <v>0</v>
      </c>
      <c r="IO64">
        <v>0</v>
      </c>
      <c r="IP64">
        <v>0</v>
      </c>
      <c r="IQ64">
        <v>0</v>
      </c>
      <c r="IR64">
        <v>0</v>
      </c>
      <c r="IS64">
        <v>0</v>
      </c>
      <c r="IT64">
        <v>0</v>
      </c>
      <c r="IU64">
        <v>0</v>
      </c>
    </row>
    <row r="65" spans="3:255">
      <c r="C65" t="s">
        <v>765</v>
      </c>
      <c r="D65" t="s">
        <v>843</v>
      </c>
      <c r="E65" t="s">
        <v>90</v>
      </c>
    </row>
    <row r="66" spans="3:255">
      <c r="C66" t="s">
        <v>765</v>
      </c>
      <c r="D66" t="s">
        <v>844</v>
      </c>
      <c r="E66" t="s">
        <v>808</v>
      </c>
    </row>
    <row r="67" spans="3:255">
      <c r="C67" t="s">
        <v>765</v>
      </c>
      <c r="D67" t="s">
        <v>845</v>
      </c>
      <c r="E67" t="s">
        <v>837</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v>0</v>
      </c>
      <c r="GV67">
        <v>0</v>
      </c>
      <c r="GW67">
        <v>0</v>
      </c>
      <c r="GX67">
        <v>0</v>
      </c>
      <c r="GY67">
        <v>0</v>
      </c>
      <c r="GZ67">
        <v>0</v>
      </c>
      <c r="HA67">
        <v>0</v>
      </c>
      <c r="HN67">
        <v>0</v>
      </c>
      <c r="HO67">
        <v>0</v>
      </c>
      <c r="HP67">
        <v>0</v>
      </c>
      <c r="HQ67">
        <v>0</v>
      </c>
      <c r="HR67">
        <v>0</v>
      </c>
      <c r="HS67">
        <v>0</v>
      </c>
      <c r="HT67">
        <v>0</v>
      </c>
      <c r="HU67">
        <v>0</v>
      </c>
      <c r="HV67">
        <v>0</v>
      </c>
      <c r="HW67">
        <v>0</v>
      </c>
      <c r="HX67">
        <v>0</v>
      </c>
      <c r="HY67">
        <v>0</v>
      </c>
      <c r="HZ67">
        <v>0</v>
      </c>
      <c r="IA67">
        <v>0</v>
      </c>
      <c r="IB67">
        <v>0</v>
      </c>
      <c r="IC67">
        <v>0</v>
      </c>
      <c r="ID67">
        <v>0</v>
      </c>
      <c r="IE67">
        <v>0</v>
      </c>
      <c r="IF67">
        <v>0</v>
      </c>
      <c r="IG67">
        <v>0</v>
      </c>
      <c r="IH67">
        <v>0</v>
      </c>
      <c r="II67">
        <v>0</v>
      </c>
      <c r="IJ67">
        <v>0</v>
      </c>
      <c r="IK67">
        <v>0</v>
      </c>
      <c r="IL67">
        <v>0</v>
      </c>
      <c r="IM67">
        <v>0</v>
      </c>
      <c r="IN67">
        <v>0</v>
      </c>
      <c r="IO67">
        <v>0</v>
      </c>
      <c r="IP67">
        <v>0</v>
      </c>
      <c r="IQ67">
        <v>0</v>
      </c>
      <c r="IR67">
        <v>0</v>
      </c>
      <c r="IS67">
        <v>0</v>
      </c>
      <c r="IT67">
        <v>0</v>
      </c>
      <c r="IU67">
        <v>0</v>
      </c>
    </row>
    <row r="69" spans="3:255">
      <c r="C69" t="s">
        <v>765</v>
      </c>
      <c r="D69" t="s">
        <v>846</v>
      </c>
      <c r="E69" t="s">
        <v>847</v>
      </c>
      <c r="F69">
        <v>255.4</v>
      </c>
      <c r="G69">
        <v>238.3</v>
      </c>
      <c r="H69">
        <v>219.2</v>
      </c>
      <c r="I69">
        <v>104.69999999999999</v>
      </c>
      <c r="J69">
        <v>78.900000000000006</v>
      </c>
      <c r="K69">
        <v>137.89999999999998</v>
      </c>
      <c r="L69">
        <v>171.60000000000002</v>
      </c>
      <c r="M69">
        <v>173.3</v>
      </c>
      <c r="N69">
        <v>171.9</v>
      </c>
      <c r="O69">
        <v>192.89999999999998</v>
      </c>
      <c r="P69">
        <v>217.5</v>
      </c>
      <c r="Q69">
        <v>254.7</v>
      </c>
      <c r="R69">
        <v>257.80000000000007</v>
      </c>
      <c r="S69">
        <v>238.79999999999998</v>
      </c>
      <c r="T69">
        <v>242.5</v>
      </c>
      <c r="U69">
        <v>218.6</v>
      </c>
      <c r="V69">
        <v>195.49999999999997</v>
      </c>
      <c r="W69">
        <v>154.69999999999999</v>
      </c>
      <c r="X69">
        <v>171.6</v>
      </c>
      <c r="Y69">
        <v>173.29999999999998</v>
      </c>
      <c r="Z69">
        <v>172</v>
      </c>
      <c r="AA69">
        <v>193.89999999999998</v>
      </c>
      <c r="AB69">
        <v>218.9</v>
      </c>
      <c r="AC69">
        <v>256.60000000000002</v>
      </c>
      <c r="AD69">
        <v>256.3</v>
      </c>
      <c r="AE69">
        <v>237.4</v>
      </c>
      <c r="AF69">
        <v>241.39999999999998</v>
      </c>
      <c r="AG69">
        <v>217.4</v>
      </c>
      <c r="AH69">
        <v>194.6</v>
      </c>
      <c r="AI69">
        <v>154.1</v>
      </c>
      <c r="AJ69">
        <v>171</v>
      </c>
      <c r="AK69">
        <v>172.7</v>
      </c>
      <c r="AL69">
        <v>171.2</v>
      </c>
      <c r="AM69">
        <v>193</v>
      </c>
      <c r="AN69">
        <v>217.8</v>
      </c>
      <c r="AO69">
        <v>255.2</v>
      </c>
      <c r="AP69">
        <v>255.3</v>
      </c>
      <c r="AQ69">
        <v>236.5</v>
      </c>
      <c r="AR69">
        <v>240.5</v>
      </c>
      <c r="AS69">
        <v>216.7</v>
      </c>
      <c r="AT69">
        <v>194.1</v>
      </c>
      <c r="AU69">
        <v>153.69999999999999</v>
      </c>
      <c r="AV69">
        <v>170.70000000000002</v>
      </c>
      <c r="AW69">
        <v>172.4</v>
      </c>
      <c r="AX69">
        <v>171</v>
      </c>
      <c r="AY69">
        <v>192.5</v>
      </c>
      <c r="AZ69">
        <v>217.1</v>
      </c>
      <c r="BA69">
        <v>254.2</v>
      </c>
      <c r="BB69">
        <v>255.60000000000002</v>
      </c>
      <c r="BC69">
        <v>236.89999999999998</v>
      </c>
      <c r="BD69">
        <v>240.7</v>
      </c>
      <c r="BE69">
        <v>216.8</v>
      </c>
      <c r="BF69">
        <v>194.29999999999998</v>
      </c>
      <c r="BG69">
        <v>153.80000000000001</v>
      </c>
      <c r="BH69">
        <v>170.70000000000002</v>
      </c>
      <c r="BI69">
        <v>172.4</v>
      </c>
      <c r="BJ69">
        <v>171</v>
      </c>
      <c r="BK69">
        <v>192.5</v>
      </c>
      <c r="BL69">
        <v>217.2</v>
      </c>
      <c r="BM69">
        <v>254.5</v>
      </c>
      <c r="BN69">
        <v>255.9</v>
      </c>
      <c r="BO69">
        <v>237</v>
      </c>
      <c r="BP69">
        <v>240.79999999999998</v>
      </c>
      <c r="BQ69">
        <v>217</v>
      </c>
      <c r="BR69">
        <v>194.29999999999998</v>
      </c>
      <c r="BS69">
        <v>153.9</v>
      </c>
      <c r="BT69">
        <v>170.9</v>
      </c>
      <c r="BU69">
        <v>172.6</v>
      </c>
      <c r="BV69">
        <v>171.1</v>
      </c>
      <c r="BW69">
        <v>192.7</v>
      </c>
      <c r="BX69">
        <v>217.5</v>
      </c>
      <c r="BY69">
        <v>254.7</v>
      </c>
      <c r="BZ69">
        <v>256.20000000000005</v>
      </c>
      <c r="CA69">
        <v>237.3</v>
      </c>
      <c r="CB69">
        <v>241.2</v>
      </c>
      <c r="CC69">
        <v>217.4</v>
      </c>
      <c r="CD69">
        <v>194.5</v>
      </c>
      <c r="CE69">
        <v>154</v>
      </c>
      <c r="CF69">
        <v>170.9</v>
      </c>
      <c r="CG69">
        <v>172.6</v>
      </c>
      <c r="CH69">
        <v>171.3</v>
      </c>
      <c r="CI69">
        <v>192.89999999999998</v>
      </c>
      <c r="CJ69">
        <v>217.8</v>
      </c>
      <c r="CK69">
        <v>255.1</v>
      </c>
      <c r="CL69">
        <v>256.70000000000005</v>
      </c>
      <c r="CM69">
        <v>237.7</v>
      </c>
      <c r="CN69">
        <v>241.5</v>
      </c>
      <c r="CO69">
        <v>217.7</v>
      </c>
      <c r="CP69">
        <v>194.79999999999998</v>
      </c>
      <c r="CQ69">
        <v>154.1</v>
      </c>
      <c r="CR69">
        <v>171</v>
      </c>
      <c r="CS69">
        <v>172.7</v>
      </c>
      <c r="CT69">
        <v>171.4</v>
      </c>
      <c r="CU69">
        <v>193.2</v>
      </c>
      <c r="CV69">
        <v>218.10000000000002</v>
      </c>
      <c r="CW69">
        <v>255.5</v>
      </c>
      <c r="CX69">
        <v>257</v>
      </c>
      <c r="CY69">
        <v>238.1</v>
      </c>
      <c r="CZ69">
        <v>241.79999999999998</v>
      </c>
      <c r="DA69">
        <v>217.9</v>
      </c>
      <c r="DB69">
        <v>195</v>
      </c>
      <c r="DC69">
        <v>154.30000000000001</v>
      </c>
      <c r="DD69">
        <v>171.20000000000002</v>
      </c>
      <c r="DE69">
        <v>172.9</v>
      </c>
      <c r="DF69">
        <v>171.6</v>
      </c>
      <c r="DG69">
        <v>193.5</v>
      </c>
      <c r="DH69">
        <v>218.3</v>
      </c>
      <c r="DI69">
        <v>255.79999999999998</v>
      </c>
      <c r="DJ69">
        <v>257.39999999999998</v>
      </c>
      <c r="DK69">
        <v>238.39999999999998</v>
      </c>
      <c r="DL69">
        <v>242.2</v>
      </c>
      <c r="DM69">
        <v>218.10000000000002</v>
      </c>
      <c r="DN69">
        <v>195.1</v>
      </c>
      <c r="DO69">
        <v>154.4</v>
      </c>
      <c r="DP69">
        <v>171.3</v>
      </c>
      <c r="DQ69">
        <v>173</v>
      </c>
      <c r="DR69">
        <v>171.7</v>
      </c>
      <c r="DS69">
        <v>193.59999999999997</v>
      </c>
      <c r="DT69">
        <v>218.6</v>
      </c>
      <c r="DU69">
        <v>256.2</v>
      </c>
      <c r="DV69">
        <v>257.89999999999998</v>
      </c>
      <c r="DW69">
        <v>238.79999999999998</v>
      </c>
      <c r="DX69">
        <v>242.5</v>
      </c>
      <c r="DY69">
        <v>218.5</v>
      </c>
      <c r="DZ69">
        <v>195.39999999999998</v>
      </c>
      <c r="EA69">
        <v>154.6</v>
      </c>
      <c r="EB69">
        <v>171.5</v>
      </c>
      <c r="EC69">
        <v>173.2</v>
      </c>
      <c r="ED69">
        <v>171.9</v>
      </c>
      <c r="EE69">
        <v>193.79999999999998</v>
      </c>
      <c r="EF69">
        <v>218.9</v>
      </c>
      <c r="EG69">
        <v>256.7</v>
      </c>
      <c r="EH69">
        <v>258.20000000000005</v>
      </c>
      <c r="EI69">
        <v>239.1</v>
      </c>
      <c r="EJ69">
        <v>242.8</v>
      </c>
      <c r="EK69">
        <v>218.7</v>
      </c>
      <c r="EL69">
        <v>195.5</v>
      </c>
      <c r="EM69">
        <v>154.69999999999999</v>
      </c>
      <c r="EN69">
        <v>171.60000000000002</v>
      </c>
      <c r="EO69">
        <v>173.3</v>
      </c>
      <c r="EP69">
        <v>172.1</v>
      </c>
      <c r="EQ69">
        <v>194.1</v>
      </c>
      <c r="ER69">
        <v>219.2</v>
      </c>
      <c r="ES69">
        <v>257</v>
      </c>
      <c r="ET69">
        <v>258.60000000000002</v>
      </c>
      <c r="EU69">
        <v>239.39999999999998</v>
      </c>
      <c r="EV69">
        <v>243.2</v>
      </c>
      <c r="EW69">
        <v>219</v>
      </c>
      <c r="EX69">
        <v>195.7</v>
      </c>
      <c r="EY69">
        <v>154.9</v>
      </c>
      <c r="EZ69">
        <v>171.60000000000002</v>
      </c>
      <c r="FA69">
        <v>173.3</v>
      </c>
      <c r="FB69">
        <v>172.3</v>
      </c>
      <c r="FC69">
        <v>194.29999999999998</v>
      </c>
      <c r="FD69">
        <v>219.5</v>
      </c>
      <c r="FE69">
        <v>257.3</v>
      </c>
      <c r="FF69">
        <v>258.89999999999998</v>
      </c>
      <c r="FG69">
        <v>239.7</v>
      </c>
      <c r="FH69">
        <v>243.5</v>
      </c>
      <c r="FI69">
        <v>219.10000000000002</v>
      </c>
      <c r="FJ69">
        <v>195.89999999999998</v>
      </c>
      <c r="FK69">
        <v>155.1</v>
      </c>
      <c r="FL69">
        <v>171.8</v>
      </c>
      <c r="FM69">
        <v>173.6</v>
      </c>
      <c r="FN69">
        <v>172.4</v>
      </c>
      <c r="FO69">
        <v>194.5</v>
      </c>
      <c r="FP69">
        <v>219.8</v>
      </c>
      <c r="FQ69">
        <v>257.79999999999995</v>
      </c>
      <c r="FR69">
        <v>259.20000000000005</v>
      </c>
      <c r="FS69">
        <v>240.1</v>
      </c>
      <c r="FT69">
        <v>243.8</v>
      </c>
      <c r="FU69">
        <v>219.4</v>
      </c>
      <c r="FV69">
        <v>196.1</v>
      </c>
      <c r="FW69">
        <v>155.19999999999999</v>
      </c>
      <c r="FX69">
        <v>172</v>
      </c>
      <c r="FY69">
        <v>173.7</v>
      </c>
      <c r="FZ69">
        <v>172.5</v>
      </c>
      <c r="GA69">
        <v>194.6</v>
      </c>
      <c r="GB69">
        <v>220</v>
      </c>
      <c r="GC69">
        <v>258.10000000000002</v>
      </c>
      <c r="GD69">
        <v>259.60000000000002</v>
      </c>
      <c r="GE69">
        <v>240.39999999999998</v>
      </c>
      <c r="GF69">
        <v>244.2</v>
      </c>
      <c r="GG69">
        <v>219.7</v>
      </c>
      <c r="GH69">
        <v>196.2</v>
      </c>
      <c r="GI69">
        <v>155.19999999999999</v>
      </c>
      <c r="GJ69">
        <v>172.10000000000002</v>
      </c>
      <c r="GK69">
        <v>173.8</v>
      </c>
      <c r="GL69">
        <v>172.6</v>
      </c>
      <c r="GM69">
        <v>194.89999999999998</v>
      </c>
      <c r="GN69">
        <v>220.3</v>
      </c>
      <c r="GO69">
        <v>258.39999999999998</v>
      </c>
      <c r="GP69">
        <v>259.89999999999998</v>
      </c>
      <c r="GQ69">
        <v>240.6</v>
      </c>
      <c r="GR69">
        <v>244.39999999999998</v>
      </c>
      <c r="GS69">
        <v>219.9</v>
      </c>
      <c r="GT69">
        <v>196.39999999999998</v>
      </c>
      <c r="GU69">
        <v>155.4</v>
      </c>
      <c r="GV69">
        <v>172.3</v>
      </c>
      <c r="GW69">
        <v>174</v>
      </c>
      <c r="GX69">
        <v>172.7</v>
      </c>
      <c r="GY69">
        <v>195</v>
      </c>
      <c r="GZ69">
        <v>220.5</v>
      </c>
      <c r="HA69">
        <v>258.79999999999995</v>
      </c>
      <c r="HB69">
        <v>260.20000000000005</v>
      </c>
      <c r="HC69">
        <v>241</v>
      </c>
      <c r="HD69">
        <v>244.7</v>
      </c>
      <c r="HE69">
        <v>220.1</v>
      </c>
      <c r="HF69">
        <v>196.5</v>
      </c>
      <c r="HG69">
        <v>155.5</v>
      </c>
      <c r="HH69">
        <v>172.3</v>
      </c>
      <c r="HI69">
        <v>174</v>
      </c>
      <c r="HJ69">
        <v>172.9</v>
      </c>
      <c r="HK69">
        <v>195.29999999999998</v>
      </c>
      <c r="HL69">
        <v>220.9</v>
      </c>
      <c r="HM69">
        <v>259.10000000000002</v>
      </c>
      <c r="HN69">
        <v>260.60000000000002</v>
      </c>
      <c r="HO69">
        <v>241.3</v>
      </c>
      <c r="HP69">
        <v>244.89999999999998</v>
      </c>
      <c r="HQ69">
        <v>220.3</v>
      </c>
      <c r="HR69">
        <v>196.7</v>
      </c>
      <c r="HS69">
        <v>155.69999999999999</v>
      </c>
      <c r="HT69">
        <v>172.4</v>
      </c>
      <c r="HU69">
        <v>174.1</v>
      </c>
      <c r="HV69">
        <v>173</v>
      </c>
      <c r="HW69">
        <v>195.5</v>
      </c>
      <c r="HX69">
        <v>221</v>
      </c>
      <c r="HY69">
        <v>259.29999999999995</v>
      </c>
      <c r="HZ69">
        <v>260.89999999999998</v>
      </c>
      <c r="IA69">
        <v>241.6</v>
      </c>
      <c r="IB69">
        <v>245.2</v>
      </c>
      <c r="IC69">
        <v>220.70000000000002</v>
      </c>
      <c r="ID69">
        <v>196.89999999999998</v>
      </c>
      <c r="IE69">
        <v>155.69999999999999</v>
      </c>
      <c r="IF69">
        <v>172.60000000000002</v>
      </c>
      <c r="IG69">
        <v>174.3</v>
      </c>
      <c r="IH69">
        <v>173.1</v>
      </c>
      <c r="II69">
        <v>195.6</v>
      </c>
      <c r="IJ69">
        <v>221.3</v>
      </c>
      <c r="IK69">
        <v>259.7</v>
      </c>
      <c r="IL69">
        <v>261.20000000000005</v>
      </c>
      <c r="IM69">
        <v>241.89999999999998</v>
      </c>
      <c r="IN69">
        <v>245.5</v>
      </c>
      <c r="IO69">
        <v>220.8</v>
      </c>
      <c r="IP69">
        <v>197.1</v>
      </c>
      <c r="IQ69">
        <v>155.80000000000001</v>
      </c>
      <c r="IR69">
        <v>172.60000000000002</v>
      </c>
      <c r="IS69">
        <v>174.3</v>
      </c>
      <c r="IT69">
        <v>173.4</v>
      </c>
      <c r="IU69">
        <v>195.79999999999998</v>
      </c>
    </row>
    <row r="70" spans="3:255">
      <c r="C70" t="s">
        <v>765</v>
      </c>
      <c r="D70" t="s">
        <v>848</v>
      </c>
      <c r="E70" t="s">
        <v>92</v>
      </c>
      <c r="F70">
        <v>13.6</v>
      </c>
      <c r="G70">
        <v>14.3</v>
      </c>
      <c r="H70">
        <v>10.3</v>
      </c>
      <c r="I70">
        <v>6</v>
      </c>
      <c r="J70">
        <v>4.5</v>
      </c>
      <c r="K70">
        <v>7.9</v>
      </c>
      <c r="L70">
        <v>9.9</v>
      </c>
      <c r="M70">
        <v>10</v>
      </c>
      <c r="N70">
        <v>10.7</v>
      </c>
      <c r="O70">
        <v>12.4</v>
      </c>
      <c r="P70">
        <v>14.5</v>
      </c>
      <c r="Q70">
        <v>17.7</v>
      </c>
      <c r="R70">
        <v>18</v>
      </c>
      <c r="S70">
        <v>16.600000000000001</v>
      </c>
      <c r="T70">
        <v>16.100000000000001</v>
      </c>
      <c r="U70">
        <v>13.6</v>
      </c>
      <c r="V70">
        <v>11.5</v>
      </c>
      <c r="W70">
        <v>8.9</v>
      </c>
      <c r="X70">
        <v>9.9</v>
      </c>
      <c r="Y70">
        <v>10</v>
      </c>
      <c r="Z70">
        <v>10.7</v>
      </c>
      <c r="AA70">
        <v>12.5</v>
      </c>
      <c r="AB70">
        <v>14.6</v>
      </c>
      <c r="AC70">
        <v>17.899999999999999</v>
      </c>
      <c r="AD70">
        <v>17.8</v>
      </c>
      <c r="AE70">
        <v>16.399999999999999</v>
      </c>
      <c r="AF70">
        <v>16</v>
      </c>
      <c r="AG70">
        <v>13.5</v>
      </c>
      <c r="AH70">
        <v>11.5</v>
      </c>
      <c r="AI70">
        <v>8.9</v>
      </c>
      <c r="AJ70">
        <v>9.9</v>
      </c>
      <c r="AK70">
        <v>10</v>
      </c>
      <c r="AL70">
        <v>10.6</v>
      </c>
      <c r="AM70">
        <v>12.4</v>
      </c>
      <c r="AN70">
        <v>14.5</v>
      </c>
      <c r="AO70">
        <v>17.7</v>
      </c>
      <c r="AP70">
        <v>17.7</v>
      </c>
      <c r="AQ70">
        <v>16.3</v>
      </c>
      <c r="AR70">
        <v>15.9</v>
      </c>
      <c r="AS70">
        <v>13.5</v>
      </c>
      <c r="AT70">
        <v>11.4</v>
      </c>
      <c r="AU70">
        <v>8.9</v>
      </c>
      <c r="AV70">
        <v>9.9</v>
      </c>
      <c r="AW70">
        <v>10</v>
      </c>
      <c r="AX70">
        <v>10.6</v>
      </c>
      <c r="AY70">
        <v>12.4</v>
      </c>
      <c r="AZ70">
        <v>14.5</v>
      </c>
      <c r="BA70">
        <v>17.600000000000001</v>
      </c>
      <c r="BB70">
        <v>17.7</v>
      </c>
      <c r="BC70">
        <v>16.399999999999999</v>
      </c>
      <c r="BD70">
        <v>15.9</v>
      </c>
      <c r="BE70">
        <v>13.5</v>
      </c>
      <c r="BF70">
        <v>11.4</v>
      </c>
      <c r="BG70">
        <v>8.9</v>
      </c>
      <c r="BH70">
        <v>9.9</v>
      </c>
      <c r="BI70">
        <v>10</v>
      </c>
      <c r="BJ70">
        <v>10.6</v>
      </c>
      <c r="BK70">
        <v>12.4</v>
      </c>
      <c r="BL70">
        <v>14.5</v>
      </c>
      <c r="BM70">
        <v>17.7</v>
      </c>
      <c r="BN70">
        <v>17.7</v>
      </c>
      <c r="BO70">
        <v>16.399999999999999</v>
      </c>
      <c r="BP70">
        <v>15.9</v>
      </c>
      <c r="BQ70">
        <v>13.5</v>
      </c>
      <c r="BR70">
        <v>11.4</v>
      </c>
      <c r="BS70">
        <v>8.9</v>
      </c>
      <c r="BT70">
        <v>9.9</v>
      </c>
      <c r="BU70">
        <v>10</v>
      </c>
      <c r="BV70">
        <v>10.6</v>
      </c>
      <c r="BW70">
        <v>12.4</v>
      </c>
      <c r="BX70">
        <v>14.5</v>
      </c>
      <c r="BY70">
        <v>17.7</v>
      </c>
      <c r="BZ70">
        <v>13.7</v>
      </c>
      <c r="CA70">
        <v>14.3</v>
      </c>
      <c r="CB70">
        <v>11.3</v>
      </c>
      <c r="CC70">
        <v>12.8</v>
      </c>
      <c r="CD70">
        <v>11.4</v>
      </c>
      <c r="CE70">
        <v>8.9</v>
      </c>
      <c r="CF70">
        <v>9.9</v>
      </c>
      <c r="CG70">
        <v>10</v>
      </c>
      <c r="CH70">
        <v>10.7</v>
      </c>
      <c r="CI70">
        <v>12.4</v>
      </c>
      <c r="CJ70">
        <v>14.5</v>
      </c>
      <c r="CK70">
        <v>17.7</v>
      </c>
      <c r="CL70">
        <v>17.8</v>
      </c>
      <c r="CM70">
        <v>16.399999999999999</v>
      </c>
      <c r="CN70">
        <v>16</v>
      </c>
      <c r="CO70">
        <v>13.5</v>
      </c>
      <c r="CP70">
        <v>11.5</v>
      </c>
      <c r="CQ70">
        <v>8.9</v>
      </c>
      <c r="CR70">
        <v>9.9</v>
      </c>
      <c r="CS70">
        <v>10</v>
      </c>
      <c r="CT70">
        <v>10.7</v>
      </c>
      <c r="CU70">
        <v>12.5</v>
      </c>
      <c r="CV70">
        <v>14.5</v>
      </c>
      <c r="CW70">
        <v>17.8</v>
      </c>
      <c r="CX70">
        <v>17.8</v>
      </c>
      <c r="CY70">
        <v>16.5</v>
      </c>
      <c r="CZ70">
        <v>16</v>
      </c>
      <c r="DA70">
        <v>13.5</v>
      </c>
      <c r="DB70">
        <v>11.5</v>
      </c>
      <c r="DC70">
        <v>8.9</v>
      </c>
      <c r="DD70">
        <v>9.9</v>
      </c>
      <c r="DE70">
        <v>10</v>
      </c>
      <c r="DF70">
        <v>10.7</v>
      </c>
      <c r="DG70">
        <v>12.5</v>
      </c>
      <c r="DH70">
        <v>14.6</v>
      </c>
      <c r="DI70">
        <v>17.8</v>
      </c>
      <c r="DJ70">
        <v>17.899999999999999</v>
      </c>
      <c r="DK70">
        <v>16.5</v>
      </c>
      <c r="DL70">
        <v>16</v>
      </c>
      <c r="DM70">
        <v>13.5</v>
      </c>
      <c r="DN70">
        <v>11.5</v>
      </c>
      <c r="DO70">
        <v>8.9</v>
      </c>
      <c r="DP70">
        <v>9.9</v>
      </c>
      <c r="DQ70">
        <v>10</v>
      </c>
      <c r="DR70">
        <v>10.7</v>
      </c>
      <c r="DS70">
        <v>12.5</v>
      </c>
      <c r="DT70">
        <v>14.6</v>
      </c>
      <c r="DU70">
        <v>17.8</v>
      </c>
      <c r="DV70">
        <v>17.899999999999999</v>
      </c>
      <c r="DW70">
        <v>16.5</v>
      </c>
      <c r="DX70">
        <v>16.100000000000001</v>
      </c>
      <c r="DY70">
        <v>13.6</v>
      </c>
      <c r="DZ70">
        <v>11.5</v>
      </c>
      <c r="EA70">
        <v>8.9</v>
      </c>
      <c r="EB70">
        <v>9.9</v>
      </c>
      <c r="EC70">
        <v>10</v>
      </c>
      <c r="ED70">
        <v>10.7</v>
      </c>
      <c r="EE70">
        <v>12.5</v>
      </c>
      <c r="EF70">
        <v>14.6</v>
      </c>
      <c r="EG70">
        <v>17.8</v>
      </c>
      <c r="EH70">
        <v>17.899999999999999</v>
      </c>
      <c r="EI70">
        <v>16.600000000000001</v>
      </c>
      <c r="EJ70">
        <v>16.100000000000001</v>
      </c>
      <c r="EK70">
        <v>13.6</v>
      </c>
      <c r="EL70">
        <v>11.5</v>
      </c>
      <c r="EM70">
        <v>8.9</v>
      </c>
      <c r="EN70">
        <v>9.9</v>
      </c>
      <c r="EO70">
        <v>10</v>
      </c>
      <c r="EP70">
        <v>10.7</v>
      </c>
      <c r="EQ70">
        <v>12.5</v>
      </c>
      <c r="ER70">
        <v>14.6</v>
      </c>
      <c r="ES70">
        <v>17.899999999999999</v>
      </c>
      <c r="ET70">
        <v>13.8</v>
      </c>
      <c r="EU70">
        <v>14.4</v>
      </c>
      <c r="EV70">
        <v>11.3</v>
      </c>
      <c r="EW70">
        <v>12.8</v>
      </c>
      <c r="EX70">
        <v>11.5</v>
      </c>
      <c r="EY70">
        <v>8.9</v>
      </c>
      <c r="EZ70">
        <v>9.9</v>
      </c>
      <c r="FA70">
        <v>10</v>
      </c>
      <c r="FB70">
        <v>10.7</v>
      </c>
      <c r="FC70">
        <v>12.5</v>
      </c>
      <c r="FD70">
        <v>14.6</v>
      </c>
      <c r="FE70">
        <v>17.899999999999999</v>
      </c>
      <c r="FF70">
        <v>18</v>
      </c>
      <c r="FG70">
        <v>16.600000000000001</v>
      </c>
      <c r="FH70">
        <v>16.100000000000001</v>
      </c>
      <c r="FI70">
        <v>13.6</v>
      </c>
      <c r="FJ70">
        <v>11.5</v>
      </c>
      <c r="FK70">
        <v>8.9</v>
      </c>
      <c r="FL70">
        <v>9.9</v>
      </c>
      <c r="FM70">
        <v>10</v>
      </c>
      <c r="FN70">
        <v>10.7</v>
      </c>
      <c r="FO70">
        <v>12.5</v>
      </c>
      <c r="FP70">
        <v>14.7</v>
      </c>
      <c r="FQ70">
        <v>17.899999999999999</v>
      </c>
      <c r="FR70">
        <v>18</v>
      </c>
      <c r="FS70">
        <v>16.600000000000001</v>
      </c>
      <c r="FT70">
        <v>16.2</v>
      </c>
      <c r="FU70">
        <v>13.6</v>
      </c>
      <c r="FV70">
        <v>11.5</v>
      </c>
      <c r="FW70">
        <v>8.9</v>
      </c>
      <c r="FX70">
        <v>9.9</v>
      </c>
      <c r="FY70">
        <v>10</v>
      </c>
      <c r="FZ70">
        <v>10.7</v>
      </c>
      <c r="GA70">
        <v>12.5</v>
      </c>
      <c r="GB70">
        <v>14.7</v>
      </c>
      <c r="GC70">
        <v>18</v>
      </c>
      <c r="GD70">
        <v>18.100000000000001</v>
      </c>
      <c r="GE70">
        <v>16.7</v>
      </c>
      <c r="GF70">
        <v>16.2</v>
      </c>
      <c r="GG70">
        <v>13.6</v>
      </c>
      <c r="GH70">
        <v>11.5</v>
      </c>
      <c r="GI70">
        <v>8.9</v>
      </c>
      <c r="GJ70">
        <v>9.9</v>
      </c>
      <c r="GK70">
        <v>10</v>
      </c>
      <c r="GL70">
        <v>10.7</v>
      </c>
      <c r="GM70">
        <v>12.6</v>
      </c>
      <c r="GN70">
        <v>14.7</v>
      </c>
      <c r="GO70">
        <v>18</v>
      </c>
      <c r="GP70">
        <v>18.100000000000001</v>
      </c>
      <c r="GQ70">
        <v>16.7</v>
      </c>
      <c r="GR70">
        <v>16.2</v>
      </c>
      <c r="GS70">
        <v>13.7</v>
      </c>
      <c r="GT70">
        <v>11.6</v>
      </c>
      <c r="GU70">
        <v>8.9</v>
      </c>
      <c r="GV70">
        <v>10</v>
      </c>
      <c r="GW70">
        <v>10.1</v>
      </c>
      <c r="GX70">
        <v>10.7</v>
      </c>
      <c r="GY70">
        <v>12.6</v>
      </c>
      <c r="GZ70">
        <v>14.7</v>
      </c>
      <c r="HA70">
        <v>18</v>
      </c>
      <c r="HB70">
        <v>18.100000000000001</v>
      </c>
      <c r="HC70">
        <v>16.7</v>
      </c>
      <c r="HD70">
        <v>16.2</v>
      </c>
      <c r="HE70">
        <v>13.7</v>
      </c>
      <c r="HF70">
        <v>11.6</v>
      </c>
      <c r="HG70">
        <v>8.9</v>
      </c>
      <c r="HH70">
        <v>10</v>
      </c>
      <c r="HI70">
        <v>10.1</v>
      </c>
      <c r="HJ70">
        <v>10.7</v>
      </c>
      <c r="HK70">
        <v>12.6</v>
      </c>
      <c r="HL70">
        <v>14.7</v>
      </c>
      <c r="HM70">
        <v>18.100000000000001</v>
      </c>
      <c r="HN70">
        <v>13.9</v>
      </c>
      <c r="HO70">
        <v>14.5</v>
      </c>
      <c r="HP70">
        <v>11.4</v>
      </c>
      <c r="HQ70">
        <v>12.9</v>
      </c>
      <c r="HR70">
        <v>11.6</v>
      </c>
      <c r="HS70">
        <v>9</v>
      </c>
      <c r="HT70">
        <v>10</v>
      </c>
      <c r="HU70">
        <v>10.1</v>
      </c>
      <c r="HV70">
        <v>10.7</v>
      </c>
      <c r="HW70">
        <v>12.6</v>
      </c>
      <c r="HX70">
        <v>14.8</v>
      </c>
      <c r="HY70">
        <v>18.100000000000001</v>
      </c>
      <c r="HZ70">
        <v>18.2</v>
      </c>
      <c r="IA70">
        <v>16.8</v>
      </c>
      <c r="IB70">
        <v>16.3</v>
      </c>
      <c r="IC70">
        <v>13.7</v>
      </c>
      <c r="ID70">
        <v>11.6</v>
      </c>
      <c r="IE70">
        <v>9</v>
      </c>
      <c r="IF70">
        <v>10</v>
      </c>
      <c r="IG70">
        <v>10.1</v>
      </c>
      <c r="IH70">
        <v>10.7</v>
      </c>
      <c r="II70">
        <v>12.6</v>
      </c>
      <c r="IJ70">
        <v>14.8</v>
      </c>
      <c r="IK70">
        <v>18.100000000000001</v>
      </c>
      <c r="IL70">
        <v>18.2</v>
      </c>
      <c r="IM70">
        <v>16.8</v>
      </c>
      <c r="IN70">
        <v>16.3</v>
      </c>
      <c r="IO70">
        <v>13.7</v>
      </c>
      <c r="IP70">
        <v>11.6</v>
      </c>
      <c r="IQ70">
        <v>9</v>
      </c>
      <c r="IR70">
        <v>10</v>
      </c>
      <c r="IS70">
        <v>10.1</v>
      </c>
      <c r="IT70">
        <v>10.8</v>
      </c>
      <c r="IU70">
        <v>12.6</v>
      </c>
    </row>
    <row r="72" spans="3:255">
      <c r="C72" t="s">
        <v>765</v>
      </c>
      <c r="D72" t="s">
        <v>849</v>
      </c>
      <c r="E72" t="s">
        <v>850</v>
      </c>
      <c r="F72">
        <v>269</v>
      </c>
      <c r="G72">
        <v>252.60000000000002</v>
      </c>
      <c r="H72">
        <v>229.5</v>
      </c>
      <c r="I72">
        <v>110.69999999999999</v>
      </c>
      <c r="J72">
        <v>83.4</v>
      </c>
      <c r="K72">
        <v>145.79999999999998</v>
      </c>
      <c r="L72">
        <v>181.50000000000003</v>
      </c>
      <c r="M72">
        <v>183.3</v>
      </c>
      <c r="N72">
        <v>182.6</v>
      </c>
      <c r="O72">
        <v>205.29999999999998</v>
      </c>
      <c r="P72">
        <v>232</v>
      </c>
      <c r="Q72">
        <v>272.39999999999998</v>
      </c>
      <c r="R72">
        <v>275.80000000000007</v>
      </c>
      <c r="S72">
        <v>255.39999999999998</v>
      </c>
      <c r="T72">
        <v>258.60000000000002</v>
      </c>
      <c r="U72">
        <v>232.2</v>
      </c>
      <c r="V72">
        <v>206.99999999999997</v>
      </c>
      <c r="W72">
        <v>163.6</v>
      </c>
      <c r="X72">
        <v>181.5</v>
      </c>
      <c r="Y72">
        <v>183.29999999999998</v>
      </c>
      <c r="Z72">
        <v>182.7</v>
      </c>
      <c r="AA72">
        <v>206.39999999999998</v>
      </c>
      <c r="AB72">
        <v>233.5</v>
      </c>
      <c r="AC72">
        <v>274.5</v>
      </c>
      <c r="AD72">
        <v>274.10000000000002</v>
      </c>
      <c r="AE72">
        <v>253.8</v>
      </c>
      <c r="AF72">
        <v>257.39999999999998</v>
      </c>
      <c r="AG72">
        <v>230.9</v>
      </c>
      <c r="AH72">
        <v>206.1</v>
      </c>
      <c r="AI72">
        <v>163</v>
      </c>
      <c r="AJ72">
        <v>180.9</v>
      </c>
      <c r="AK72">
        <v>182.7</v>
      </c>
      <c r="AL72">
        <v>181.79999999999998</v>
      </c>
      <c r="AM72">
        <v>205.4</v>
      </c>
      <c r="AN72">
        <v>232.3</v>
      </c>
      <c r="AO72">
        <v>272.89999999999998</v>
      </c>
      <c r="AP72">
        <v>273</v>
      </c>
      <c r="AQ72">
        <v>252.8</v>
      </c>
      <c r="AR72">
        <v>256.39999999999998</v>
      </c>
      <c r="AS72">
        <v>230.2</v>
      </c>
      <c r="AT72">
        <v>205.5</v>
      </c>
      <c r="AU72">
        <v>162.6</v>
      </c>
      <c r="AV72">
        <v>180.60000000000002</v>
      </c>
      <c r="AW72">
        <v>182.4</v>
      </c>
      <c r="AX72">
        <v>181.6</v>
      </c>
      <c r="AY72">
        <v>204.9</v>
      </c>
      <c r="AZ72">
        <v>231.6</v>
      </c>
      <c r="BA72">
        <v>271.8</v>
      </c>
      <c r="BB72">
        <v>273.3</v>
      </c>
      <c r="BC72">
        <v>253.29999999999998</v>
      </c>
      <c r="BD72">
        <v>256.59999999999997</v>
      </c>
      <c r="BE72">
        <v>230.3</v>
      </c>
      <c r="BF72">
        <v>205.7</v>
      </c>
      <c r="BG72">
        <v>162.70000000000002</v>
      </c>
      <c r="BH72">
        <v>180.60000000000002</v>
      </c>
      <c r="BI72">
        <v>182.4</v>
      </c>
      <c r="BJ72">
        <v>181.6</v>
      </c>
      <c r="BK72">
        <v>204.9</v>
      </c>
      <c r="BL72">
        <v>231.7</v>
      </c>
      <c r="BM72">
        <v>272.2</v>
      </c>
      <c r="BN72">
        <v>273.60000000000002</v>
      </c>
      <c r="BO72">
        <v>253.4</v>
      </c>
      <c r="BP72">
        <v>256.7</v>
      </c>
      <c r="BQ72">
        <v>230.5</v>
      </c>
      <c r="BR72">
        <v>205.7</v>
      </c>
      <c r="BS72">
        <v>162.80000000000001</v>
      </c>
      <c r="BT72">
        <v>180.8</v>
      </c>
      <c r="BU72">
        <v>182.6</v>
      </c>
      <c r="BV72">
        <v>181.7</v>
      </c>
      <c r="BW72">
        <v>205.1</v>
      </c>
      <c r="BX72">
        <v>232</v>
      </c>
      <c r="BY72">
        <v>272.39999999999998</v>
      </c>
      <c r="BZ72">
        <v>269.90000000000003</v>
      </c>
      <c r="CA72">
        <v>251.60000000000002</v>
      </c>
      <c r="CB72">
        <v>252.5</v>
      </c>
      <c r="CC72">
        <v>230.20000000000002</v>
      </c>
      <c r="CD72">
        <v>205.9</v>
      </c>
      <c r="CE72">
        <v>162.9</v>
      </c>
      <c r="CF72">
        <v>180.8</v>
      </c>
      <c r="CG72">
        <v>182.6</v>
      </c>
      <c r="CH72">
        <v>182</v>
      </c>
      <c r="CI72">
        <v>205.29999999999998</v>
      </c>
      <c r="CJ72">
        <v>232.3</v>
      </c>
      <c r="CK72">
        <v>272.8</v>
      </c>
      <c r="CL72">
        <v>274.50000000000006</v>
      </c>
      <c r="CM72">
        <v>254.1</v>
      </c>
      <c r="CN72">
        <v>257.5</v>
      </c>
      <c r="CO72">
        <v>231.2</v>
      </c>
      <c r="CP72">
        <v>206.29999999999998</v>
      </c>
      <c r="CQ72">
        <v>163</v>
      </c>
      <c r="CR72">
        <v>180.9</v>
      </c>
      <c r="CS72">
        <v>182.7</v>
      </c>
      <c r="CT72">
        <v>182.1</v>
      </c>
      <c r="CU72">
        <v>205.7</v>
      </c>
      <c r="CV72">
        <v>232.60000000000002</v>
      </c>
      <c r="CW72">
        <v>273.3</v>
      </c>
      <c r="CX72">
        <v>274.8</v>
      </c>
      <c r="CY72">
        <v>254.6</v>
      </c>
      <c r="CZ72">
        <v>257.79999999999995</v>
      </c>
      <c r="DA72">
        <v>231.4</v>
      </c>
      <c r="DB72">
        <v>206.5</v>
      </c>
      <c r="DC72">
        <v>163.20000000000002</v>
      </c>
      <c r="DD72">
        <v>181.10000000000002</v>
      </c>
      <c r="DE72">
        <v>182.9</v>
      </c>
      <c r="DF72">
        <v>182.29999999999998</v>
      </c>
      <c r="DG72">
        <v>206</v>
      </c>
      <c r="DH72">
        <v>232.9</v>
      </c>
      <c r="DI72">
        <v>273.59999999999997</v>
      </c>
      <c r="DJ72">
        <v>275.29999999999995</v>
      </c>
      <c r="DK72">
        <v>254.89999999999998</v>
      </c>
      <c r="DL72">
        <v>258.2</v>
      </c>
      <c r="DM72">
        <v>231.60000000000002</v>
      </c>
      <c r="DN72">
        <v>206.6</v>
      </c>
      <c r="DO72">
        <v>163.30000000000001</v>
      </c>
      <c r="DP72">
        <v>181.20000000000002</v>
      </c>
      <c r="DQ72">
        <v>183</v>
      </c>
      <c r="DR72">
        <v>182.39999999999998</v>
      </c>
      <c r="DS72">
        <v>206.09999999999997</v>
      </c>
      <c r="DT72">
        <v>233.2</v>
      </c>
      <c r="DU72">
        <v>274</v>
      </c>
      <c r="DV72">
        <v>275.79999999999995</v>
      </c>
      <c r="DW72">
        <v>255.29999999999998</v>
      </c>
      <c r="DX72">
        <v>258.60000000000002</v>
      </c>
      <c r="DY72">
        <v>232.1</v>
      </c>
      <c r="DZ72">
        <v>206.89999999999998</v>
      </c>
      <c r="EA72">
        <v>163.5</v>
      </c>
      <c r="EB72">
        <v>181.4</v>
      </c>
      <c r="EC72">
        <v>183.2</v>
      </c>
      <c r="ED72">
        <v>182.6</v>
      </c>
      <c r="EE72">
        <v>206.29999999999998</v>
      </c>
      <c r="EF72">
        <v>233.5</v>
      </c>
      <c r="EG72">
        <v>274.5</v>
      </c>
      <c r="EH72">
        <v>276.10000000000002</v>
      </c>
      <c r="EI72">
        <v>255.7</v>
      </c>
      <c r="EJ72">
        <v>258.90000000000003</v>
      </c>
      <c r="EK72">
        <v>232.29999999999998</v>
      </c>
      <c r="EL72">
        <v>207</v>
      </c>
      <c r="EM72">
        <v>163.6</v>
      </c>
      <c r="EN72">
        <v>181.50000000000003</v>
      </c>
      <c r="EO72">
        <v>183.3</v>
      </c>
      <c r="EP72">
        <v>182.79999999999998</v>
      </c>
      <c r="EQ72">
        <v>206.6</v>
      </c>
      <c r="ER72">
        <v>233.79999999999998</v>
      </c>
      <c r="ES72">
        <v>274.89999999999998</v>
      </c>
      <c r="ET72">
        <v>272.40000000000003</v>
      </c>
      <c r="EU72">
        <v>253.79999999999998</v>
      </c>
      <c r="EV72">
        <v>254.5</v>
      </c>
      <c r="EW72">
        <v>231.8</v>
      </c>
      <c r="EX72">
        <v>207.2</v>
      </c>
      <c r="EY72">
        <v>163.80000000000001</v>
      </c>
      <c r="EZ72">
        <v>181.50000000000003</v>
      </c>
      <c r="FA72">
        <v>183.3</v>
      </c>
      <c r="FB72">
        <v>183</v>
      </c>
      <c r="FC72">
        <v>206.79999999999998</v>
      </c>
      <c r="FD72">
        <v>234.1</v>
      </c>
      <c r="FE72">
        <v>275.2</v>
      </c>
      <c r="FF72">
        <v>276.89999999999998</v>
      </c>
      <c r="FG72">
        <v>256.3</v>
      </c>
      <c r="FH72">
        <v>259.60000000000002</v>
      </c>
      <c r="FI72">
        <v>232.70000000000002</v>
      </c>
      <c r="FJ72">
        <v>207.39999999999998</v>
      </c>
      <c r="FK72">
        <v>164</v>
      </c>
      <c r="FL72">
        <v>181.70000000000002</v>
      </c>
      <c r="FM72">
        <v>183.6</v>
      </c>
      <c r="FN72">
        <v>183.1</v>
      </c>
      <c r="FO72">
        <v>207</v>
      </c>
      <c r="FP72">
        <v>234.5</v>
      </c>
      <c r="FQ72">
        <v>275.69999999999993</v>
      </c>
      <c r="FR72">
        <v>277.20000000000005</v>
      </c>
      <c r="FS72">
        <v>256.7</v>
      </c>
      <c r="FT72">
        <v>260</v>
      </c>
      <c r="FU72">
        <v>233</v>
      </c>
      <c r="FV72">
        <v>207.6</v>
      </c>
      <c r="FW72">
        <v>164.1</v>
      </c>
      <c r="FX72">
        <v>181.9</v>
      </c>
      <c r="FY72">
        <v>183.7</v>
      </c>
      <c r="FZ72">
        <v>183.2</v>
      </c>
      <c r="GA72">
        <v>207.1</v>
      </c>
      <c r="GB72">
        <v>234.7</v>
      </c>
      <c r="GC72">
        <v>276.10000000000002</v>
      </c>
      <c r="GD72">
        <v>277.70000000000005</v>
      </c>
      <c r="GE72">
        <v>257.09999999999997</v>
      </c>
      <c r="GF72">
        <v>260.39999999999998</v>
      </c>
      <c r="GG72">
        <v>233.29999999999998</v>
      </c>
      <c r="GH72">
        <v>207.7</v>
      </c>
      <c r="GI72">
        <v>164.1</v>
      </c>
      <c r="GJ72">
        <v>182.00000000000003</v>
      </c>
      <c r="GK72">
        <v>183.8</v>
      </c>
      <c r="GL72">
        <v>183.29999999999998</v>
      </c>
      <c r="GM72">
        <v>207.49999999999997</v>
      </c>
      <c r="GN72">
        <v>235</v>
      </c>
      <c r="GO72">
        <v>276.39999999999998</v>
      </c>
      <c r="GP72">
        <v>278</v>
      </c>
      <c r="GQ72">
        <v>257.3</v>
      </c>
      <c r="GR72">
        <v>260.59999999999997</v>
      </c>
      <c r="GS72">
        <v>233.6</v>
      </c>
      <c r="GT72">
        <v>207.99999999999997</v>
      </c>
      <c r="GU72">
        <v>164.3</v>
      </c>
      <c r="GV72">
        <v>182.3</v>
      </c>
      <c r="GW72">
        <v>184.1</v>
      </c>
      <c r="GX72">
        <v>183.39999999999998</v>
      </c>
      <c r="GY72">
        <v>207.6</v>
      </c>
      <c r="GZ72">
        <v>235.2</v>
      </c>
      <c r="HA72">
        <v>276.79999999999995</v>
      </c>
      <c r="HB72">
        <v>278.30000000000007</v>
      </c>
      <c r="HC72">
        <v>257.7</v>
      </c>
      <c r="HD72">
        <v>260.89999999999998</v>
      </c>
      <c r="HE72">
        <v>233.79999999999998</v>
      </c>
      <c r="HF72">
        <v>208.1</v>
      </c>
      <c r="HG72">
        <v>164.4</v>
      </c>
      <c r="HH72">
        <v>182.3</v>
      </c>
      <c r="HI72">
        <v>184.1</v>
      </c>
      <c r="HJ72">
        <v>183.6</v>
      </c>
      <c r="HK72">
        <v>207.89999999999998</v>
      </c>
      <c r="HL72">
        <v>235.6</v>
      </c>
      <c r="HM72">
        <v>277.20000000000005</v>
      </c>
      <c r="HN72">
        <v>274.5</v>
      </c>
      <c r="HO72">
        <v>255.8</v>
      </c>
      <c r="HP72">
        <v>256.29999999999995</v>
      </c>
      <c r="HQ72">
        <v>233.20000000000002</v>
      </c>
      <c r="HR72">
        <v>208.29999999999998</v>
      </c>
      <c r="HS72">
        <v>164.7</v>
      </c>
      <c r="HT72">
        <v>182.4</v>
      </c>
      <c r="HU72">
        <v>184.2</v>
      </c>
      <c r="HV72">
        <v>183.7</v>
      </c>
      <c r="HW72">
        <v>208.1</v>
      </c>
      <c r="HX72">
        <v>235.8</v>
      </c>
      <c r="HY72">
        <v>277.39999999999998</v>
      </c>
      <c r="HZ72">
        <v>279.09999999999997</v>
      </c>
      <c r="IA72">
        <v>258.39999999999998</v>
      </c>
      <c r="IB72">
        <v>261.5</v>
      </c>
      <c r="IC72">
        <v>234.4</v>
      </c>
      <c r="ID72">
        <v>208.49999999999997</v>
      </c>
      <c r="IE72">
        <v>164.7</v>
      </c>
      <c r="IF72">
        <v>182.60000000000002</v>
      </c>
      <c r="IG72">
        <v>184.4</v>
      </c>
      <c r="IH72">
        <v>183.79999999999998</v>
      </c>
      <c r="II72">
        <v>208.2</v>
      </c>
      <c r="IJ72">
        <v>236.10000000000002</v>
      </c>
      <c r="IK72">
        <v>277.8</v>
      </c>
      <c r="IL72">
        <v>279.40000000000003</v>
      </c>
      <c r="IM72">
        <v>258.7</v>
      </c>
      <c r="IN72">
        <v>261.8</v>
      </c>
      <c r="IO72">
        <v>234.5</v>
      </c>
      <c r="IP72">
        <v>208.7</v>
      </c>
      <c r="IQ72">
        <v>164.8</v>
      </c>
      <c r="IR72">
        <v>182.60000000000002</v>
      </c>
      <c r="IS72">
        <v>184.4</v>
      </c>
      <c r="IT72">
        <v>184.20000000000002</v>
      </c>
      <c r="IU72">
        <v>208.39999999999998</v>
      </c>
    </row>
    <row r="74" spans="3:255">
      <c r="C74" t="s">
        <v>765</v>
      </c>
      <c r="D74" t="s">
        <v>851</v>
      </c>
      <c r="E74" t="s">
        <v>852</v>
      </c>
      <c r="F74">
        <v>167.4</v>
      </c>
      <c r="G74">
        <v>151.19999999999999</v>
      </c>
      <c r="H74">
        <v>167.17500000000001</v>
      </c>
      <c r="I74">
        <v>78.414761876266112</v>
      </c>
      <c r="J74">
        <v>58.182000000000002</v>
      </c>
      <c r="K74">
        <v>125.12220000000001</v>
      </c>
      <c r="L74">
        <v>159.31271000000001</v>
      </c>
      <c r="M74">
        <v>161.10569999999998</v>
      </c>
      <c r="N74">
        <v>155.85576</v>
      </c>
      <c r="O74">
        <v>163.14020640000001</v>
      </c>
      <c r="P74">
        <v>162.22499999999999</v>
      </c>
      <c r="Q74">
        <v>167.4</v>
      </c>
      <c r="R74">
        <v>167.4</v>
      </c>
      <c r="S74">
        <v>151.19999999999999</v>
      </c>
      <c r="T74">
        <v>167.17500000000001</v>
      </c>
      <c r="U74">
        <v>162</v>
      </c>
      <c r="V74">
        <v>164.25748999999999</v>
      </c>
      <c r="W74">
        <v>142.167</v>
      </c>
      <c r="X74">
        <v>159.256</v>
      </c>
      <c r="Y74">
        <v>161.05799999999999</v>
      </c>
      <c r="Z74">
        <v>155.06733600000001</v>
      </c>
      <c r="AA74">
        <v>163.03487039999999</v>
      </c>
      <c r="AB74">
        <v>162.22499999999999</v>
      </c>
      <c r="AC74">
        <v>167.4</v>
      </c>
      <c r="AD74">
        <v>167.4</v>
      </c>
      <c r="AE74">
        <v>156.6</v>
      </c>
      <c r="AF74">
        <v>167.17500000000001</v>
      </c>
      <c r="AG74">
        <v>162</v>
      </c>
      <c r="AH74">
        <v>164.2311225</v>
      </c>
      <c r="AI74">
        <v>142.63339999999999</v>
      </c>
      <c r="AJ74">
        <v>159.62700000000001</v>
      </c>
      <c r="AK74">
        <v>161.429</v>
      </c>
      <c r="AL74">
        <v>155.44080000000002</v>
      </c>
      <c r="AM74">
        <v>163.03487039999999</v>
      </c>
      <c r="AN74">
        <v>162.22499999999999</v>
      </c>
      <c r="AO74">
        <v>167.4</v>
      </c>
      <c r="AP74">
        <v>167.4</v>
      </c>
      <c r="AQ74">
        <v>151.19999999999999</v>
      </c>
      <c r="AR74">
        <v>167.17500000000001</v>
      </c>
      <c r="AS74">
        <v>162</v>
      </c>
      <c r="AT74">
        <v>164.2311225</v>
      </c>
      <c r="AU74">
        <v>142.72880000000001</v>
      </c>
      <c r="AV74">
        <v>159.62700000000001</v>
      </c>
      <c r="AW74">
        <v>161.429</v>
      </c>
      <c r="AX74">
        <v>155.60040000000004</v>
      </c>
      <c r="AY74">
        <v>163.03487039999999</v>
      </c>
      <c r="AZ74">
        <v>162.22499999999999</v>
      </c>
      <c r="BA74">
        <v>167.4</v>
      </c>
      <c r="BB74">
        <v>167.4</v>
      </c>
      <c r="BC74">
        <v>151.19999999999999</v>
      </c>
      <c r="BD74">
        <v>167.17500000000001</v>
      </c>
      <c r="BE74">
        <v>162</v>
      </c>
      <c r="BF74">
        <v>164.2311225</v>
      </c>
      <c r="BG74">
        <v>142.72880000000001</v>
      </c>
      <c r="BH74">
        <v>159.62700000000001</v>
      </c>
      <c r="BI74">
        <v>161.429</v>
      </c>
      <c r="BJ74">
        <v>155.60040000000004</v>
      </c>
      <c r="BK74">
        <v>163.03487039999999</v>
      </c>
      <c r="BL74">
        <v>162.22499999999999</v>
      </c>
      <c r="BM74">
        <v>167.4</v>
      </c>
      <c r="BN74">
        <v>167.4</v>
      </c>
      <c r="BO74">
        <v>151.19999999999999</v>
      </c>
      <c r="BP74">
        <v>167.17500000000001</v>
      </c>
      <c r="BQ74">
        <v>162</v>
      </c>
      <c r="BR74">
        <v>164.2311225</v>
      </c>
      <c r="BS74">
        <v>142.72880000000001</v>
      </c>
      <c r="BT74">
        <v>159.70650000000001</v>
      </c>
      <c r="BU74">
        <v>161.5085</v>
      </c>
      <c r="BV74">
        <v>155.60040000000004</v>
      </c>
      <c r="BW74">
        <v>163.03487039999999</v>
      </c>
      <c r="BX74">
        <v>162.22499999999999</v>
      </c>
      <c r="BY74">
        <v>167.4</v>
      </c>
      <c r="BZ74">
        <v>167.4</v>
      </c>
      <c r="CA74">
        <v>156.6</v>
      </c>
      <c r="CB74">
        <v>167.17500000000001</v>
      </c>
      <c r="CC74">
        <v>162</v>
      </c>
      <c r="CD74">
        <v>167.4</v>
      </c>
      <c r="CE74">
        <v>142.82419999999999</v>
      </c>
      <c r="CF74">
        <v>158.97351000000003</v>
      </c>
      <c r="CG74">
        <v>160.76650000000001</v>
      </c>
      <c r="CH74">
        <v>155.68020000000001</v>
      </c>
      <c r="CI74">
        <v>163.03487039999999</v>
      </c>
      <c r="CJ74">
        <v>162.22499999999999</v>
      </c>
      <c r="CK74">
        <v>167.4</v>
      </c>
      <c r="CL74">
        <v>167.4</v>
      </c>
      <c r="CM74">
        <v>151.19999999999999</v>
      </c>
      <c r="CN74">
        <v>167.17500000000001</v>
      </c>
      <c r="CO74">
        <v>162</v>
      </c>
      <c r="CP74">
        <v>164.2311225</v>
      </c>
      <c r="CQ74">
        <v>142.82419999999999</v>
      </c>
      <c r="CR74">
        <v>159.70650000000001</v>
      </c>
      <c r="CS74">
        <v>161.5085</v>
      </c>
      <c r="CT74">
        <v>155.68020000000001</v>
      </c>
      <c r="CU74">
        <v>163.03487039999999</v>
      </c>
      <c r="CV74">
        <v>162.22499999999999</v>
      </c>
      <c r="CW74">
        <v>167.4</v>
      </c>
      <c r="CX74">
        <v>167.4</v>
      </c>
      <c r="CY74">
        <v>151.19999999999999</v>
      </c>
      <c r="CZ74">
        <v>167.17500000000001</v>
      </c>
      <c r="DA74">
        <v>162</v>
      </c>
      <c r="DB74">
        <v>164.2311225</v>
      </c>
      <c r="DC74">
        <v>142.9196</v>
      </c>
      <c r="DD74">
        <v>159.786</v>
      </c>
      <c r="DE74">
        <v>161.58799999999999</v>
      </c>
      <c r="DF74">
        <v>155.76000000000002</v>
      </c>
      <c r="DG74">
        <v>163.03487039999999</v>
      </c>
      <c r="DH74">
        <v>162.22499999999999</v>
      </c>
      <c r="DI74">
        <v>167.4</v>
      </c>
      <c r="DJ74">
        <v>167.4</v>
      </c>
      <c r="DK74">
        <v>151.19999999999999</v>
      </c>
      <c r="DL74">
        <v>167.17500000000001</v>
      </c>
      <c r="DM74">
        <v>162</v>
      </c>
      <c r="DN74">
        <v>164.2311225</v>
      </c>
      <c r="DO74">
        <v>142.9196</v>
      </c>
      <c r="DP74">
        <v>159.786</v>
      </c>
      <c r="DQ74">
        <v>161.58799999999999</v>
      </c>
      <c r="DR74">
        <v>155.76000000000002</v>
      </c>
      <c r="DS74">
        <v>163.03487039999999</v>
      </c>
      <c r="DT74">
        <v>162.22499999999999</v>
      </c>
      <c r="DU74">
        <v>167.4</v>
      </c>
      <c r="DV74">
        <v>167.4</v>
      </c>
      <c r="DW74">
        <v>156.6</v>
      </c>
      <c r="DX74">
        <v>167.17500000000001</v>
      </c>
      <c r="DY74">
        <v>162</v>
      </c>
      <c r="DZ74">
        <v>164.2311225</v>
      </c>
      <c r="EA74">
        <v>143.01499999999999</v>
      </c>
      <c r="EB74">
        <v>159.86550000000003</v>
      </c>
      <c r="EC74">
        <v>161.66750000000002</v>
      </c>
      <c r="ED74">
        <v>155.83980000000003</v>
      </c>
      <c r="EE74">
        <v>163.03487039999999</v>
      </c>
      <c r="EF74">
        <v>162.22499999999999</v>
      </c>
      <c r="EG74">
        <v>167.4</v>
      </c>
      <c r="EH74">
        <v>167.4</v>
      </c>
      <c r="EI74">
        <v>151.19999999999999</v>
      </c>
      <c r="EJ74">
        <v>167.17500000000001</v>
      </c>
      <c r="EK74">
        <v>162</v>
      </c>
      <c r="EL74">
        <v>164.2311225</v>
      </c>
      <c r="EM74">
        <v>143.01499999999999</v>
      </c>
      <c r="EN74">
        <v>159.86550000000003</v>
      </c>
      <c r="EO74">
        <v>161.66750000000002</v>
      </c>
      <c r="EP74">
        <v>155.91960000000003</v>
      </c>
      <c r="EQ74">
        <v>163.03487039999999</v>
      </c>
      <c r="ER74">
        <v>162.22499999999999</v>
      </c>
      <c r="ES74">
        <v>167.4</v>
      </c>
      <c r="ET74">
        <v>167.4</v>
      </c>
      <c r="EU74">
        <v>151.19999999999999</v>
      </c>
      <c r="EV74">
        <v>167.17500000000001</v>
      </c>
      <c r="EW74">
        <v>162</v>
      </c>
      <c r="EX74">
        <v>167.4</v>
      </c>
      <c r="EY74">
        <v>143.1104</v>
      </c>
      <c r="EZ74">
        <v>159.13251000000005</v>
      </c>
      <c r="FA74">
        <v>160.92550000000003</v>
      </c>
      <c r="FB74">
        <v>155.99940000000004</v>
      </c>
      <c r="FC74">
        <v>163.03487039999999</v>
      </c>
      <c r="FD74">
        <v>162.22499999999999</v>
      </c>
      <c r="FE74">
        <v>167.4</v>
      </c>
      <c r="FF74">
        <v>167.4</v>
      </c>
      <c r="FG74">
        <v>151.19999999999999</v>
      </c>
      <c r="FH74">
        <v>167.17500000000001</v>
      </c>
      <c r="FI74">
        <v>162</v>
      </c>
      <c r="FJ74">
        <v>164.2311225</v>
      </c>
      <c r="FK74">
        <v>143.20580000000001</v>
      </c>
      <c r="FL74">
        <v>159.94500000000002</v>
      </c>
      <c r="FM74">
        <v>161.82650000000001</v>
      </c>
      <c r="FN74">
        <v>155.99940000000004</v>
      </c>
      <c r="FO74">
        <v>163.03487039999999</v>
      </c>
      <c r="FP74">
        <v>162.22499999999999</v>
      </c>
      <c r="FQ74">
        <v>167.4</v>
      </c>
      <c r="FR74">
        <v>167.4</v>
      </c>
      <c r="FS74">
        <v>156.6</v>
      </c>
      <c r="FT74">
        <v>167.17500000000001</v>
      </c>
      <c r="FU74">
        <v>162</v>
      </c>
      <c r="FV74">
        <v>164.2311225</v>
      </c>
      <c r="FW74">
        <v>143.20580000000001</v>
      </c>
      <c r="FX74">
        <v>160.02450000000002</v>
      </c>
      <c r="FY74">
        <v>161.82650000000001</v>
      </c>
      <c r="FZ74">
        <v>155.99940000000004</v>
      </c>
      <c r="GA74">
        <v>163.03487039999999</v>
      </c>
      <c r="GB74">
        <v>162.22499999999999</v>
      </c>
      <c r="GC74">
        <v>167.4</v>
      </c>
      <c r="GD74">
        <v>167.4</v>
      </c>
      <c r="GE74">
        <v>151.19999999999999</v>
      </c>
      <c r="GF74">
        <v>167.17500000000001</v>
      </c>
      <c r="GG74">
        <v>162</v>
      </c>
      <c r="GH74">
        <v>164.2311225</v>
      </c>
      <c r="GI74">
        <v>143.20580000000001</v>
      </c>
      <c r="GJ74">
        <v>160.02450000000002</v>
      </c>
      <c r="GK74">
        <v>161.82650000000001</v>
      </c>
      <c r="GL74">
        <v>156.07920000000001</v>
      </c>
      <c r="GM74">
        <v>163.03487039999999</v>
      </c>
      <c r="GN74">
        <v>162.22499999999999</v>
      </c>
      <c r="GO74">
        <v>167.4</v>
      </c>
      <c r="GP74">
        <v>167.4</v>
      </c>
      <c r="GQ74">
        <v>151.19999999999999</v>
      </c>
      <c r="GR74">
        <v>167.17500000000001</v>
      </c>
      <c r="GS74">
        <v>162</v>
      </c>
      <c r="GT74">
        <v>164.2311225</v>
      </c>
      <c r="GU74">
        <v>143.30119999999999</v>
      </c>
      <c r="GV74">
        <v>160.10400000000001</v>
      </c>
      <c r="GW74">
        <v>161.90600000000001</v>
      </c>
      <c r="GX74">
        <v>156.07920000000001</v>
      </c>
      <c r="GY74">
        <v>163.03487039999999</v>
      </c>
      <c r="GZ74">
        <v>162.22499999999999</v>
      </c>
      <c r="HA74">
        <v>167.4</v>
      </c>
      <c r="HB74">
        <v>167.4</v>
      </c>
      <c r="HC74">
        <v>151.19999999999999</v>
      </c>
      <c r="HD74">
        <v>167.17500000000001</v>
      </c>
      <c r="HE74">
        <v>162</v>
      </c>
      <c r="HF74">
        <v>164.2311225</v>
      </c>
      <c r="HG74">
        <v>143.30119999999999</v>
      </c>
      <c r="HH74">
        <v>160.10400000000001</v>
      </c>
      <c r="HI74">
        <v>161.90600000000001</v>
      </c>
      <c r="HJ74">
        <v>156.15900000000002</v>
      </c>
      <c r="HK74">
        <v>163.03487039999999</v>
      </c>
      <c r="HL74">
        <v>162.22499999999999</v>
      </c>
      <c r="HM74">
        <v>167.4</v>
      </c>
      <c r="HN74">
        <v>167.4</v>
      </c>
      <c r="HO74">
        <v>156.6</v>
      </c>
      <c r="HP74">
        <v>167.17500000000001</v>
      </c>
      <c r="HQ74">
        <v>162</v>
      </c>
      <c r="HR74">
        <v>167.4</v>
      </c>
      <c r="HS74">
        <v>143.39660000000001</v>
      </c>
      <c r="HT74">
        <v>159.37101000000004</v>
      </c>
      <c r="HU74">
        <v>161.16400000000002</v>
      </c>
      <c r="HV74">
        <v>156.15900000000002</v>
      </c>
      <c r="HW74">
        <v>163.03487039999999</v>
      </c>
      <c r="HX74">
        <v>162.22499999999999</v>
      </c>
      <c r="HY74">
        <v>167.4</v>
      </c>
      <c r="HZ74">
        <v>167.4</v>
      </c>
      <c r="IA74">
        <v>151.19999999999999</v>
      </c>
      <c r="IB74">
        <v>167.17500000000001</v>
      </c>
      <c r="IC74">
        <v>162</v>
      </c>
      <c r="ID74">
        <v>164.2311225</v>
      </c>
      <c r="IE74">
        <v>143.39660000000001</v>
      </c>
      <c r="IF74">
        <v>160.18350000000001</v>
      </c>
      <c r="IG74">
        <v>161.9855</v>
      </c>
      <c r="IH74">
        <v>156.15900000000002</v>
      </c>
      <c r="II74">
        <v>163.03487039999999</v>
      </c>
      <c r="IJ74">
        <v>162.22499999999999</v>
      </c>
      <c r="IK74">
        <v>167.4</v>
      </c>
      <c r="IL74">
        <v>167.4</v>
      </c>
      <c r="IM74">
        <v>151.19999999999999</v>
      </c>
      <c r="IN74">
        <v>167.17500000000001</v>
      </c>
      <c r="IO74">
        <v>162</v>
      </c>
      <c r="IP74">
        <v>164.2311225</v>
      </c>
      <c r="IQ74">
        <v>143.39660000000001</v>
      </c>
      <c r="IR74">
        <v>160.18350000000001</v>
      </c>
      <c r="IS74">
        <v>161.9855</v>
      </c>
      <c r="IT74">
        <v>156.31860000000003</v>
      </c>
      <c r="IU74">
        <v>163.03487039999999</v>
      </c>
    </row>
    <row r="75" spans="3:255">
      <c r="C75" t="s">
        <v>765</v>
      </c>
      <c r="D75" t="s">
        <v>853</v>
      </c>
      <c r="E75" t="s">
        <v>854</v>
      </c>
      <c r="F75">
        <v>162.48308999644959</v>
      </c>
      <c r="G75">
        <v>148.93863279596175</v>
      </c>
      <c r="H75">
        <v>143.32667336374473</v>
      </c>
      <c r="I75">
        <v>41.981806134879264</v>
      </c>
      <c r="J75">
        <v>33.283999999999999</v>
      </c>
      <c r="K75">
        <v>109.39200000000001</v>
      </c>
      <c r="L75">
        <v>146.91971000000001</v>
      </c>
      <c r="M75">
        <v>148.71269999999998</v>
      </c>
      <c r="N75">
        <v>140.62356</v>
      </c>
      <c r="O75">
        <v>146.101032</v>
      </c>
      <c r="P75">
        <v>154.81200000000001</v>
      </c>
      <c r="Q75">
        <v>161.72587200000001</v>
      </c>
      <c r="R75">
        <v>161.57599999999999</v>
      </c>
      <c r="S75">
        <v>147.47636799999998</v>
      </c>
      <c r="T75">
        <v>160.36417999999998</v>
      </c>
      <c r="U75">
        <v>158.23269000000002</v>
      </c>
      <c r="V75">
        <v>154.82995999999997</v>
      </c>
      <c r="W75">
        <v>126.246</v>
      </c>
      <c r="X75">
        <v>146.70400000000001</v>
      </c>
      <c r="Y75">
        <v>148.506</v>
      </c>
      <c r="Z75">
        <v>139.67553600000002</v>
      </c>
      <c r="AA75">
        <v>145.57435199999998</v>
      </c>
      <c r="AB75">
        <v>154.28</v>
      </c>
      <c r="AC75">
        <v>161.22579200000001</v>
      </c>
      <c r="AD75">
        <v>161.47501499999998</v>
      </c>
      <c r="AE75">
        <v>147.37857199999999</v>
      </c>
      <c r="AF75">
        <v>160.26319499999997</v>
      </c>
      <c r="AG75">
        <v>158.926176</v>
      </c>
      <c r="AH75">
        <v>154.72449</v>
      </c>
      <c r="AI75">
        <v>126.14</v>
      </c>
      <c r="AJ75">
        <v>146.59800000000001</v>
      </c>
      <c r="AK75">
        <v>148.4</v>
      </c>
      <c r="AL75">
        <v>139.57020000000003</v>
      </c>
      <c r="AM75">
        <v>145.57435199999998</v>
      </c>
      <c r="AN75">
        <v>154.28</v>
      </c>
      <c r="AO75">
        <v>161.22579200000001</v>
      </c>
      <c r="AP75">
        <v>161.47501499999998</v>
      </c>
      <c r="AQ75">
        <v>147.37857199999999</v>
      </c>
      <c r="AR75">
        <v>160.26319499999997</v>
      </c>
      <c r="AS75">
        <v>158.926176</v>
      </c>
      <c r="AT75">
        <v>154.72449</v>
      </c>
      <c r="AU75">
        <v>126.14</v>
      </c>
      <c r="AV75">
        <v>146.59800000000001</v>
      </c>
      <c r="AW75">
        <v>148.4</v>
      </c>
      <c r="AX75">
        <v>139.57020000000003</v>
      </c>
      <c r="AY75">
        <v>145.57435199999998</v>
      </c>
      <c r="AZ75">
        <v>154.28</v>
      </c>
      <c r="BA75">
        <v>161.22579200000001</v>
      </c>
      <c r="BB75">
        <v>161.47501499999998</v>
      </c>
      <c r="BC75">
        <v>147.37857199999999</v>
      </c>
      <c r="BD75">
        <v>160.26319499999997</v>
      </c>
      <c r="BE75">
        <v>158.926176</v>
      </c>
      <c r="BF75">
        <v>154.72449</v>
      </c>
      <c r="BG75">
        <v>126.14</v>
      </c>
      <c r="BH75">
        <v>146.59800000000001</v>
      </c>
      <c r="BI75">
        <v>148.4</v>
      </c>
      <c r="BJ75">
        <v>139.57020000000003</v>
      </c>
      <c r="BK75">
        <v>145.57435199999998</v>
      </c>
      <c r="BL75">
        <v>154.28</v>
      </c>
      <c r="BM75">
        <v>161.22579200000001</v>
      </c>
      <c r="BN75">
        <v>161.47501499999998</v>
      </c>
      <c r="BO75">
        <v>147.37857199999999</v>
      </c>
      <c r="BP75">
        <v>160.26319499999997</v>
      </c>
      <c r="BQ75">
        <v>158.926176</v>
      </c>
      <c r="BR75">
        <v>154.72449</v>
      </c>
      <c r="BS75">
        <v>126.14</v>
      </c>
      <c r="BT75">
        <v>146.59800000000001</v>
      </c>
      <c r="BU75">
        <v>148.4</v>
      </c>
      <c r="BV75">
        <v>139.57020000000003</v>
      </c>
      <c r="BW75">
        <v>145.57435199999998</v>
      </c>
      <c r="BX75">
        <v>154.28</v>
      </c>
      <c r="BY75">
        <v>161.22579200000001</v>
      </c>
      <c r="BZ75">
        <v>160.97302410428929</v>
      </c>
      <c r="CA75">
        <v>146.60386650784739</v>
      </c>
      <c r="CB75">
        <v>151.94350743370933</v>
      </c>
      <c r="CC75">
        <v>159.4460515829758</v>
      </c>
      <c r="CD75">
        <v>155.50200000000001</v>
      </c>
      <c r="CE75">
        <v>126.14</v>
      </c>
      <c r="CF75">
        <v>145.86501000000004</v>
      </c>
      <c r="CG75">
        <v>147.65800000000002</v>
      </c>
      <c r="CH75">
        <v>139.57020000000003</v>
      </c>
      <c r="CI75">
        <v>145.57435199999998</v>
      </c>
      <c r="CJ75">
        <v>154.28</v>
      </c>
      <c r="CK75">
        <v>161.22579200000001</v>
      </c>
      <c r="CL75">
        <v>161.47501499999998</v>
      </c>
      <c r="CM75">
        <v>147.37857199999999</v>
      </c>
      <c r="CN75">
        <v>160.26319499999997</v>
      </c>
      <c r="CO75">
        <v>158.12755200000004</v>
      </c>
      <c r="CP75">
        <v>154.72449</v>
      </c>
      <c r="CQ75">
        <v>126.14</v>
      </c>
      <c r="CR75">
        <v>146.59800000000001</v>
      </c>
      <c r="CS75">
        <v>148.4</v>
      </c>
      <c r="CT75">
        <v>139.57020000000003</v>
      </c>
      <c r="CU75">
        <v>145.57435199999998</v>
      </c>
      <c r="CV75">
        <v>154.28</v>
      </c>
      <c r="CW75">
        <v>161.22579200000001</v>
      </c>
      <c r="CX75">
        <v>161.47501499999998</v>
      </c>
      <c r="CY75">
        <v>147.37857199999999</v>
      </c>
      <c r="CZ75">
        <v>160.26319499999997</v>
      </c>
      <c r="DA75">
        <v>158.926176</v>
      </c>
      <c r="DB75">
        <v>154.72449</v>
      </c>
      <c r="DC75">
        <v>126.14</v>
      </c>
      <c r="DD75">
        <v>146.59800000000001</v>
      </c>
      <c r="DE75">
        <v>148.4</v>
      </c>
      <c r="DF75">
        <v>139.57020000000003</v>
      </c>
      <c r="DG75">
        <v>145.57435199999998</v>
      </c>
      <c r="DH75">
        <v>154.28</v>
      </c>
      <c r="DI75">
        <v>161.22579200000001</v>
      </c>
      <c r="DJ75">
        <v>161.47501499999998</v>
      </c>
      <c r="DK75">
        <v>147.37857199999999</v>
      </c>
      <c r="DL75">
        <v>160.26319499999997</v>
      </c>
      <c r="DM75">
        <v>158.926176</v>
      </c>
      <c r="DN75">
        <v>154.72449</v>
      </c>
      <c r="DO75">
        <v>126.14</v>
      </c>
      <c r="DP75">
        <v>146.59800000000001</v>
      </c>
      <c r="DQ75">
        <v>148.4</v>
      </c>
      <c r="DR75">
        <v>139.57020000000003</v>
      </c>
      <c r="DS75">
        <v>145.57435199999998</v>
      </c>
      <c r="DT75">
        <v>154.28</v>
      </c>
      <c r="DU75">
        <v>161.22579200000001</v>
      </c>
      <c r="DV75">
        <v>161.47501499999998</v>
      </c>
      <c r="DW75">
        <v>147.37857199999999</v>
      </c>
      <c r="DX75">
        <v>160.26319499999997</v>
      </c>
      <c r="DY75">
        <v>158.926176</v>
      </c>
      <c r="DZ75">
        <v>154.72449</v>
      </c>
      <c r="EA75">
        <v>126.14</v>
      </c>
      <c r="EB75">
        <v>146.59800000000001</v>
      </c>
      <c r="EC75">
        <v>148.4</v>
      </c>
      <c r="ED75">
        <v>139.57020000000003</v>
      </c>
      <c r="EE75">
        <v>145.57435199999998</v>
      </c>
      <c r="EF75">
        <v>154.28</v>
      </c>
      <c r="EG75">
        <v>161.22579200000001</v>
      </c>
      <c r="EH75">
        <v>161.47501499999998</v>
      </c>
      <c r="EI75">
        <v>147.37857199999999</v>
      </c>
      <c r="EJ75">
        <v>160.26319499999997</v>
      </c>
      <c r="EK75">
        <v>158.926176</v>
      </c>
      <c r="EL75">
        <v>154.72449</v>
      </c>
      <c r="EM75">
        <v>126.14</v>
      </c>
      <c r="EN75">
        <v>146.59800000000001</v>
      </c>
      <c r="EO75">
        <v>148.4</v>
      </c>
      <c r="EP75">
        <v>139.57020000000003</v>
      </c>
      <c r="EQ75">
        <v>145.57435199999998</v>
      </c>
      <c r="ER75">
        <v>154.28</v>
      </c>
      <c r="ES75">
        <v>161.22579200000001</v>
      </c>
      <c r="ET75">
        <v>160.97302410428929</v>
      </c>
      <c r="EU75">
        <v>146.60386650784739</v>
      </c>
      <c r="EV75">
        <v>151.94350743370933</v>
      </c>
      <c r="EW75">
        <v>159.4460515829758</v>
      </c>
      <c r="EX75">
        <v>155.50200000000001</v>
      </c>
      <c r="EY75">
        <v>126.14</v>
      </c>
      <c r="EZ75">
        <v>145.86501000000004</v>
      </c>
      <c r="FA75">
        <v>147.65800000000002</v>
      </c>
      <c r="FB75">
        <v>139.57020000000003</v>
      </c>
      <c r="FC75">
        <v>145.57435199999998</v>
      </c>
      <c r="FD75">
        <v>154.28</v>
      </c>
      <c r="FE75">
        <v>161.22579200000001</v>
      </c>
      <c r="FF75">
        <v>161.47501499999998</v>
      </c>
      <c r="FG75">
        <v>147.37857199999999</v>
      </c>
      <c r="FH75">
        <v>160.26319499999997</v>
      </c>
      <c r="FI75">
        <v>158.12755200000004</v>
      </c>
      <c r="FJ75">
        <v>154.72449</v>
      </c>
      <c r="FK75">
        <v>126.14</v>
      </c>
      <c r="FL75">
        <v>146.59800000000001</v>
      </c>
      <c r="FM75">
        <v>148.4</v>
      </c>
      <c r="FN75">
        <v>139.57020000000003</v>
      </c>
      <c r="FO75">
        <v>145.57435199999998</v>
      </c>
      <c r="FP75">
        <v>154.28</v>
      </c>
      <c r="FQ75">
        <v>161.22579200000001</v>
      </c>
      <c r="FR75">
        <v>161.47501499999998</v>
      </c>
      <c r="FS75">
        <v>147.37857199999999</v>
      </c>
      <c r="FT75">
        <v>160.26319499999997</v>
      </c>
      <c r="FU75">
        <v>158.926176</v>
      </c>
      <c r="FV75">
        <v>154.72449</v>
      </c>
      <c r="FW75">
        <v>126.14</v>
      </c>
      <c r="FX75">
        <v>146.59800000000001</v>
      </c>
      <c r="FY75">
        <v>148.4</v>
      </c>
      <c r="FZ75">
        <v>139.57020000000003</v>
      </c>
      <c r="GA75">
        <v>145.57435199999998</v>
      </c>
      <c r="GB75">
        <v>154.28</v>
      </c>
      <c r="GC75">
        <v>161.22579200000001</v>
      </c>
      <c r="GD75">
        <v>161.47501499999998</v>
      </c>
      <c r="GE75">
        <v>147.37857199999999</v>
      </c>
      <c r="GF75">
        <v>160.26319499999997</v>
      </c>
      <c r="GG75">
        <v>158.926176</v>
      </c>
      <c r="GH75">
        <v>154.72449</v>
      </c>
      <c r="GI75">
        <v>126.14</v>
      </c>
      <c r="GJ75">
        <v>146.59800000000001</v>
      </c>
      <c r="GK75">
        <v>148.4</v>
      </c>
      <c r="GL75">
        <v>139.57020000000003</v>
      </c>
      <c r="GM75">
        <v>145.57435199999998</v>
      </c>
      <c r="GN75">
        <v>154.28</v>
      </c>
      <c r="GO75">
        <v>161.22579200000001</v>
      </c>
      <c r="GP75">
        <v>161.47501499999998</v>
      </c>
      <c r="GQ75">
        <v>147.37857199999999</v>
      </c>
      <c r="GR75">
        <v>160.26319499999997</v>
      </c>
      <c r="GS75">
        <v>158.926176</v>
      </c>
      <c r="GT75">
        <v>154.72449</v>
      </c>
      <c r="GU75">
        <v>126.14</v>
      </c>
      <c r="GV75">
        <v>146.59800000000001</v>
      </c>
      <c r="GW75">
        <v>148.4</v>
      </c>
      <c r="GX75">
        <v>139.57020000000003</v>
      </c>
      <c r="GY75">
        <v>145.57435199999998</v>
      </c>
      <c r="GZ75">
        <v>154.28</v>
      </c>
      <c r="HA75">
        <v>161.22579200000001</v>
      </c>
      <c r="HB75">
        <v>161.47501499999998</v>
      </c>
      <c r="HC75">
        <v>147.37857199999999</v>
      </c>
      <c r="HD75">
        <v>160.26319499999997</v>
      </c>
      <c r="HE75">
        <v>158.926176</v>
      </c>
      <c r="HF75">
        <v>154.72449</v>
      </c>
      <c r="HG75">
        <v>126.14</v>
      </c>
      <c r="HH75">
        <v>146.59800000000001</v>
      </c>
      <c r="HI75">
        <v>148.4</v>
      </c>
      <c r="HJ75">
        <v>139.57020000000003</v>
      </c>
      <c r="HK75">
        <v>145.57435199999998</v>
      </c>
      <c r="HL75">
        <v>154.28</v>
      </c>
      <c r="HM75">
        <v>161.22579200000001</v>
      </c>
      <c r="HN75">
        <v>160.97302410428929</v>
      </c>
      <c r="HO75">
        <v>146.60386650784739</v>
      </c>
      <c r="HP75">
        <v>151.94350743370933</v>
      </c>
      <c r="HQ75">
        <v>159.4460515829758</v>
      </c>
      <c r="HR75">
        <v>155.50200000000001</v>
      </c>
      <c r="HS75">
        <v>126.14</v>
      </c>
      <c r="HT75">
        <v>145.86501000000004</v>
      </c>
      <c r="HU75">
        <v>147.65800000000002</v>
      </c>
      <c r="HV75">
        <v>139.57020000000003</v>
      </c>
      <c r="HW75">
        <v>145.57435199999998</v>
      </c>
      <c r="HX75">
        <v>154.28</v>
      </c>
      <c r="HY75">
        <v>161.22579200000001</v>
      </c>
      <c r="HZ75">
        <v>161.47501499999998</v>
      </c>
      <c r="IA75">
        <v>147.37857199999999</v>
      </c>
      <c r="IB75">
        <v>160.26319499999997</v>
      </c>
      <c r="IC75">
        <v>158.12755200000004</v>
      </c>
      <c r="ID75">
        <v>154.72449</v>
      </c>
      <c r="IE75">
        <v>126.14</v>
      </c>
      <c r="IF75">
        <v>146.59800000000001</v>
      </c>
      <c r="IG75">
        <v>148.4</v>
      </c>
      <c r="IH75">
        <v>139.57020000000003</v>
      </c>
      <c r="II75">
        <v>145.57435199999998</v>
      </c>
      <c r="IJ75">
        <v>154.28</v>
      </c>
      <c r="IK75">
        <v>161.22579200000001</v>
      </c>
      <c r="IL75">
        <v>161.47501499999998</v>
      </c>
      <c r="IM75">
        <v>147.37857199999999</v>
      </c>
      <c r="IN75">
        <v>160.26319499999997</v>
      </c>
      <c r="IO75">
        <v>158.926176</v>
      </c>
      <c r="IP75">
        <v>154.72449</v>
      </c>
      <c r="IQ75">
        <v>126.14</v>
      </c>
      <c r="IR75">
        <v>146.59800000000001</v>
      </c>
      <c r="IS75">
        <v>148.4</v>
      </c>
      <c r="IT75">
        <v>139.57020000000003</v>
      </c>
      <c r="IU75">
        <v>145.57435199999998</v>
      </c>
    </row>
    <row r="76" spans="3:255">
      <c r="C76" t="s">
        <v>765</v>
      </c>
      <c r="D76" t="s">
        <v>855</v>
      </c>
      <c r="E76" t="s">
        <v>856</v>
      </c>
      <c r="F76">
        <v>4.916910003550413</v>
      </c>
      <c r="G76">
        <v>2.2613672040382369</v>
      </c>
      <c r="H76">
        <v>23.84832663625528</v>
      </c>
      <c r="I76">
        <v>36.432955741386841</v>
      </c>
      <c r="J76">
        <v>24.898</v>
      </c>
      <c r="K76">
        <v>15.730200000000002</v>
      </c>
      <c r="L76">
        <v>12.393000000000001</v>
      </c>
      <c r="M76">
        <v>12.393000000000001</v>
      </c>
      <c r="N76">
        <v>15.232199999999999</v>
      </c>
      <c r="O76">
        <v>17.039174400000004</v>
      </c>
      <c r="P76">
        <v>7.4129999999999825</v>
      </c>
      <c r="Q76">
        <v>5.6741279999999961</v>
      </c>
      <c r="R76">
        <v>5.8240000000000123</v>
      </c>
      <c r="S76">
        <v>3.7236320000000092</v>
      </c>
      <c r="T76">
        <v>6.8108200000000352</v>
      </c>
      <c r="U76">
        <v>3.7673099999999806</v>
      </c>
      <c r="V76">
        <v>9.4275300000000257</v>
      </c>
      <c r="W76">
        <v>15.921000000000001</v>
      </c>
      <c r="X76">
        <v>12.552</v>
      </c>
      <c r="Y76">
        <v>12.552</v>
      </c>
      <c r="Z76">
        <v>15.3918</v>
      </c>
      <c r="AA76">
        <v>17.460518400000023</v>
      </c>
      <c r="AB76">
        <v>7.9449999999999932</v>
      </c>
      <c r="AC76">
        <v>6.174207999999993</v>
      </c>
      <c r="AD76">
        <v>5.9249850000000208</v>
      </c>
      <c r="AE76">
        <v>9.2214280000000031</v>
      </c>
      <c r="AF76">
        <v>6.9118050000000437</v>
      </c>
      <c r="AG76">
        <v>3.0738240000000019</v>
      </c>
      <c r="AH76">
        <v>9.506632500000002</v>
      </c>
      <c r="AI76">
        <v>16.493400000000001</v>
      </c>
      <c r="AJ76">
        <v>13.029</v>
      </c>
      <c r="AK76">
        <v>13.029</v>
      </c>
      <c r="AL76">
        <v>15.8706</v>
      </c>
      <c r="AM76">
        <v>17.460518400000023</v>
      </c>
      <c r="AN76">
        <v>7.9449999999999932</v>
      </c>
      <c r="AO76">
        <v>6.174207999999993</v>
      </c>
      <c r="AP76">
        <v>5.9249850000000208</v>
      </c>
      <c r="AQ76">
        <v>3.8214279999999974</v>
      </c>
      <c r="AR76">
        <v>6.9118050000000437</v>
      </c>
      <c r="AS76">
        <v>3.0738240000000019</v>
      </c>
      <c r="AT76">
        <v>9.506632500000002</v>
      </c>
      <c r="AU76">
        <v>16.588799999999999</v>
      </c>
      <c r="AV76">
        <v>13.029</v>
      </c>
      <c r="AW76">
        <v>13.029</v>
      </c>
      <c r="AX76">
        <v>16.030200000000001</v>
      </c>
      <c r="AY76">
        <v>17.460518400000023</v>
      </c>
      <c r="AZ76">
        <v>7.9449999999999932</v>
      </c>
      <c r="BA76">
        <v>6.174207999999993</v>
      </c>
      <c r="BB76">
        <v>5.9249850000000208</v>
      </c>
      <c r="BC76">
        <v>3.8214279999999974</v>
      </c>
      <c r="BD76">
        <v>6.9118050000000437</v>
      </c>
      <c r="BE76">
        <v>3.0738240000000019</v>
      </c>
      <c r="BF76">
        <v>9.506632500000002</v>
      </c>
      <c r="BG76">
        <v>16.588799999999999</v>
      </c>
      <c r="BH76">
        <v>13.029</v>
      </c>
      <c r="BI76">
        <v>13.029</v>
      </c>
      <c r="BJ76">
        <v>16.030200000000001</v>
      </c>
      <c r="BK76">
        <v>17.460518400000023</v>
      </c>
      <c r="BL76">
        <v>7.9449999999999932</v>
      </c>
      <c r="BM76">
        <v>6.174207999999993</v>
      </c>
      <c r="BN76">
        <v>5.9249850000000208</v>
      </c>
      <c r="BO76">
        <v>3.8214279999999974</v>
      </c>
      <c r="BP76">
        <v>6.9118050000000437</v>
      </c>
      <c r="BQ76">
        <v>3.0738240000000019</v>
      </c>
      <c r="BR76">
        <v>9.506632500000002</v>
      </c>
      <c r="BS76">
        <v>16.588799999999999</v>
      </c>
      <c r="BT76">
        <v>13.108500000000001</v>
      </c>
      <c r="BU76">
        <v>13.108500000000001</v>
      </c>
      <c r="BV76">
        <v>16.030200000000001</v>
      </c>
      <c r="BW76">
        <v>17.460518400000023</v>
      </c>
      <c r="BX76">
        <v>7.9449999999999932</v>
      </c>
      <c r="BY76">
        <v>6.174207999999993</v>
      </c>
      <c r="BZ76">
        <v>6.4269758957107115</v>
      </c>
      <c r="CA76">
        <v>9.9961334921526088</v>
      </c>
      <c r="CB76">
        <v>15.231492566290683</v>
      </c>
      <c r="CC76">
        <v>2.5539484170242019</v>
      </c>
      <c r="CD76">
        <v>11.897999999999996</v>
      </c>
      <c r="CE76">
        <v>16.684200000000001</v>
      </c>
      <c r="CF76">
        <v>13.108500000000001</v>
      </c>
      <c r="CG76">
        <v>13.108500000000001</v>
      </c>
      <c r="CH76">
        <v>16.11</v>
      </c>
      <c r="CI76">
        <v>17.460518400000023</v>
      </c>
      <c r="CJ76">
        <v>7.9449999999999932</v>
      </c>
      <c r="CK76">
        <v>6.174207999999993</v>
      </c>
      <c r="CL76">
        <v>5.9249850000000208</v>
      </c>
      <c r="CM76">
        <v>3.8214279999999974</v>
      </c>
      <c r="CN76">
        <v>6.9118050000000437</v>
      </c>
      <c r="CO76">
        <v>3.872447999999963</v>
      </c>
      <c r="CP76">
        <v>9.506632500000002</v>
      </c>
      <c r="CQ76">
        <v>16.684200000000001</v>
      </c>
      <c r="CR76">
        <v>13.108500000000001</v>
      </c>
      <c r="CS76">
        <v>13.108500000000001</v>
      </c>
      <c r="CT76">
        <v>16.11</v>
      </c>
      <c r="CU76">
        <v>17.460518400000023</v>
      </c>
      <c r="CV76">
        <v>7.9449999999999932</v>
      </c>
      <c r="CW76">
        <v>6.174207999999993</v>
      </c>
      <c r="CX76">
        <v>5.9249850000000208</v>
      </c>
      <c r="CY76">
        <v>3.8214279999999974</v>
      </c>
      <c r="CZ76">
        <v>6.9118050000000437</v>
      </c>
      <c r="DA76">
        <v>3.0738240000000019</v>
      </c>
      <c r="DB76">
        <v>9.506632500000002</v>
      </c>
      <c r="DC76">
        <v>16.779600000000002</v>
      </c>
      <c r="DD76">
        <v>13.187999999999999</v>
      </c>
      <c r="DE76">
        <v>13.187999999999999</v>
      </c>
      <c r="DF76">
        <v>16.189800000000002</v>
      </c>
      <c r="DG76">
        <v>17.460518400000023</v>
      </c>
      <c r="DH76">
        <v>7.9449999999999932</v>
      </c>
      <c r="DI76">
        <v>6.174207999999993</v>
      </c>
      <c r="DJ76">
        <v>5.9249850000000208</v>
      </c>
      <c r="DK76">
        <v>3.8214279999999974</v>
      </c>
      <c r="DL76">
        <v>6.9118050000000437</v>
      </c>
      <c r="DM76">
        <v>3.0738240000000019</v>
      </c>
      <c r="DN76">
        <v>9.506632500000002</v>
      </c>
      <c r="DO76">
        <v>16.779600000000002</v>
      </c>
      <c r="DP76">
        <v>13.187999999999999</v>
      </c>
      <c r="DQ76">
        <v>13.187999999999999</v>
      </c>
      <c r="DR76">
        <v>16.189800000000002</v>
      </c>
      <c r="DS76">
        <v>17.460518400000023</v>
      </c>
      <c r="DT76">
        <v>7.9449999999999932</v>
      </c>
      <c r="DU76">
        <v>6.174207999999993</v>
      </c>
      <c r="DV76">
        <v>5.9249850000000208</v>
      </c>
      <c r="DW76">
        <v>9.2214280000000031</v>
      </c>
      <c r="DX76">
        <v>6.9118050000000437</v>
      </c>
      <c r="DY76">
        <v>3.0738240000000019</v>
      </c>
      <c r="DZ76">
        <v>9.506632500000002</v>
      </c>
      <c r="EA76">
        <v>16.875</v>
      </c>
      <c r="EB76">
        <v>13.267500000000002</v>
      </c>
      <c r="EC76">
        <v>13.267500000000002</v>
      </c>
      <c r="ED76">
        <v>16.269599999999997</v>
      </c>
      <c r="EE76">
        <v>17.460518400000023</v>
      </c>
      <c r="EF76">
        <v>7.9449999999999932</v>
      </c>
      <c r="EG76">
        <v>6.174207999999993</v>
      </c>
      <c r="EH76">
        <v>5.9249850000000208</v>
      </c>
      <c r="EI76">
        <v>3.8214279999999974</v>
      </c>
      <c r="EJ76">
        <v>6.9118050000000437</v>
      </c>
      <c r="EK76">
        <v>3.0738240000000019</v>
      </c>
      <c r="EL76">
        <v>9.506632500000002</v>
      </c>
      <c r="EM76">
        <v>16.875</v>
      </c>
      <c r="EN76">
        <v>13.267500000000002</v>
      </c>
      <c r="EO76">
        <v>13.267500000000002</v>
      </c>
      <c r="EP76">
        <v>16.349400000000003</v>
      </c>
      <c r="EQ76">
        <v>17.460518400000023</v>
      </c>
      <c r="ER76">
        <v>7.9449999999999932</v>
      </c>
      <c r="ES76">
        <v>6.174207999999993</v>
      </c>
      <c r="ET76">
        <v>6.4269758957107115</v>
      </c>
      <c r="EU76">
        <v>4.5961334921526031</v>
      </c>
      <c r="EV76">
        <v>15.231492566290683</v>
      </c>
      <c r="EW76">
        <v>2.5539484170242019</v>
      </c>
      <c r="EX76">
        <v>11.897999999999996</v>
      </c>
      <c r="EY76">
        <v>16.970400000000001</v>
      </c>
      <c r="EZ76">
        <v>13.267500000000002</v>
      </c>
      <c r="FA76">
        <v>13.267500000000002</v>
      </c>
      <c r="FB76">
        <v>16.429200000000002</v>
      </c>
      <c r="FC76">
        <v>17.460518400000023</v>
      </c>
      <c r="FD76">
        <v>7.9449999999999932</v>
      </c>
      <c r="FE76">
        <v>6.174207999999993</v>
      </c>
      <c r="FF76">
        <v>5.9249850000000208</v>
      </c>
      <c r="FG76">
        <v>3.8214279999999974</v>
      </c>
      <c r="FH76">
        <v>6.9118050000000437</v>
      </c>
      <c r="FI76">
        <v>3.872447999999963</v>
      </c>
      <c r="FJ76">
        <v>9.506632500000002</v>
      </c>
      <c r="FK76">
        <v>17.065799999999999</v>
      </c>
      <c r="FL76">
        <v>13.347</v>
      </c>
      <c r="FM76">
        <v>13.426500000000001</v>
      </c>
      <c r="FN76">
        <v>16.429200000000002</v>
      </c>
      <c r="FO76">
        <v>17.460518400000023</v>
      </c>
      <c r="FP76">
        <v>7.9449999999999932</v>
      </c>
      <c r="FQ76">
        <v>6.174207999999993</v>
      </c>
      <c r="FR76">
        <v>5.9249850000000208</v>
      </c>
      <c r="FS76">
        <v>9.2214280000000031</v>
      </c>
      <c r="FT76">
        <v>6.9118050000000437</v>
      </c>
      <c r="FU76">
        <v>3.0738240000000019</v>
      </c>
      <c r="FV76">
        <v>9.506632500000002</v>
      </c>
      <c r="FW76">
        <v>17.065799999999999</v>
      </c>
      <c r="FX76">
        <v>13.426500000000001</v>
      </c>
      <c r="FY76">
        <v>13.426500000000001</v>
      </c>
      <c r="FZ76">
        <v>16.429200000000002</v>
      </c>
      <c r="GA76">
        <v>17.460518400000023</v>
      </c>
      <c r="GB76">
        <v>7.9449999999999932</v>
      </c>
      <c r="GC76">
        <v>6.174207999999993</v>
      </c>
      <c r="GD76">
        <v>5.9249850000000208</v>
      </c>
      <c r="GE76">
        <v>3.8214279999999974</v>
      </c>
      <c r="GF76">
        <v>6.9118050000000437</v>
      </c>
      <c r="GG76">
        <v>3.0738240000000019</v>
      </c>
      <c r="GH76">
        <v>9.506632500000002</v>
      </c>
      <c r="GI76">
        <v>17.065799999999999</v>
      </c>
      <c r="GJ76">
        <v>13.426500000000001</v>
      </c>
      <c r="GK76">
        <v>13.426500000000001</v>
      </c>
      <c r="GL76">
        <v>16.509</v>
      </c>
      <c r="GM76">
        <v>17.460518400000023</v>
      </c>
      <c r="GN76">
        <v>7.9449999999999932</v>
      </c>
      <c r="GO76">
        <v>6.174207999999993</v>
      </c>
      <c r="GP76">
        <v>5.9249850000000208</v>
      </c>
      <c r="GQ76">
        <v>3.8214279999999974</v>
      </c>
      <c r="GR76">
        <v>6.9118050000000437</v>
      </c>
      <c r="GS76">
        <v>3.0738240000000019</v>
      </c>
      <c r="GT76">
        <v>9.506632500000002</v>
      </c>
      <c r="GU76">
        <v>17.161200000000001</v>
      </c>
      <c r="GV76">
        <v>13.506000000000002</v>
      </c>
      <c r="GW76">
        <v>13.506000000000002</v>
      </c>
      <c r="GX76">
        <v>16.509</v>
      </c>
      <c r="GY76">
        <v>17.460518400000023</v>
      </c>
      <c r="GZ76">
        <v>7.9449999999999932</v>
      </c>
      <c r="HA76">
        <v>6.174207999999993</v>
      </c>
      <c r="HB76">
        <v>5.9249850000000208</v>
      </c>
      <c r="HC76">
        <v>3.8214279999999974</v>
      </c>
      <c r="HD76">
        <v>6.9118050000000437</v>
      </c>
      <c r="HE76">
        <v>3.0738240000000019</v>
      </c>
      <c r="HF76">
        <v>9.506632500000002</v>
      </c>
      <c r="HG76">
        <v>17.161200000000001</v>
      </c>
      <c r="HH76">
        <v>13.506000000000002</v>
      </c>
      <c r="HI76">
        <v>13.506000000000002</v>
      </c>
      <c r="HJ76">
        <v>16.588799999999999</v>
      </c>
      <c r="HK76">
        <v>17.460518400000023</v>
      </c>
      <c r="HL76">
        <v>7.9449999999999932</v>
      </c>
      <c r="HM76">
        <v>6.174207999999993</v>
      </c>
      <c r="HN76">
        <v>6.4269758957107115</v>
      </c>
      <c r="HO76">
        <v>9.9961334921526088</v>
      </c>
      <c r="HP76">
        <v>15.231492566290683</v>
      </c>
      <c r="HQ76">
        <v>2.5539484170242019</v>
      </c>
      <c r="HR76">
        <v>11.897999999999996</v>
      </c>
      <c r="HS76">
        <v>17.256599999999999</v>
      </c>
      <c r="HT76">
        <v>13.506000000000002</v>
      </c>
      <c r="HU76">
        <v>13.506000000000002</v>
      </c>
      <c r="HV76">
        <v>16.588799999999999</v>
      </c>
      <c r="HW76">
        <v>17.460518400000023</v>
      </c>
      <c r="HX76">
        <v>7.9449999999999932</v>
      </c>
      <c r="HY76">
        <v>6.174207999999993</v>
      </c>
      <c r="HZ76">
        <v>5.9249850000000208</v>
      </c>
      <c r="IA76">
        <v>3.8214279999999974</v>
      </c>
      <c r="IB76">
        <v>6.9118050000000437</v>
      </c>
      <c r="IC76">
        <v>3.872447999999963</v>
      </c>
      <c r="ID76">
        <v>9.506632500000002</v>
      </c>
      <c r="IE76">
        <v>17.256599999999999</v>
      </c>
      <c r="IF76">
        <v>13.585499999999998</v>
      </c>
      <c r="IG76">
        <v>13.585499999999998</v>
      </c>
      <c r="IH76">
        <v>16.588799999999999</v>
      </c>
      <c r="II76">
        <v>17.460518400000023</v>
      </c>
      <c r="IJ76">
        <v>7.9449999999999932</v>
      </c>
      <c r="IK76">
        <v>6.174207999999993</v>
      </c>
      <c r="IL76">
        <v>5.9249850000000208</v>
      </c>
      <c r="IM76">
        <v>3.8214279999999974</v>
      </c>
      <c r="IN76">
        <v>6.9118050000000437</v>
      </c>
      <c r="IO76">
        <v>3.0738240000000019</v>
      </c>
      <c r="IP76">
        <v>9.506632500000002</v>
      </c>
      <c r="IQ76">
        <v>17.256599999999999</v>
      </c>
      <c r="IR76">
        <v>13.585499999999998</v>
      </c>
      <c r="IS76">
        <v>13.585499999999998</v>
      </c>
      <c r="IT76">
        <v>16.7484</v>
      </c>
      <c r="IU76">
        <v>17.460518400000023</v>
      </c>
    </row>
    <row r="77" spans="3:255">
      <c r="C77" t="s">
        <v>765</v>
      </c>
      <c r="D77" t="s">
        <v>857</v>
      </c>
      <c r="E77" t="s">
        <v>858</v>
      </c>
      <c r="F77">
        <v>0</v>
      </c>
      <c r="G77">
        <v>0</v>
      </c>
      <c r="H77">
        <v>0</v>
      </c>
      <c r="I77">
        <v>83.585238123733888</v>
      </c>
      <c r="J77">
        <v>109.21800000000002</v>
      </c>
      <c r="K77">
        <v>36.877799999999986</v>
      </c>
      <c r="L77">
        <v>8.0872899999999959</v>
      </c>
      <c r="M77">
        <v>6.2943000000000211</v>
      </c>
      <c r="N77">
        <v>6.1442400000000035</v>
      </c>
      <c r="O77">
        <v>4.2597935999999983</v>
      </c>
      <c r="P77">
        <v>0</v>
      </c>
      <c r="Q77">
        <v>0</v>
      </c>
      <c r="R77">
        <v>0</v>
      </c>
      <c r="S77">
        <v>0</v>
      </c>
      <c r="T77">
        <v>0</v>
      </c>
      <c r="U77">
        <v>0</v>
      </c>
      <c r="V77">
        <v>3.1425100000000086</v>
      </c>
      <c r="W77">
        <v>19.833000000000006</v>
      </c>
      <c r="X77">
        <v>8.1439999999999984</v>
      </c>
      <c r="Y77">
        <v>6.3420000000000059</v>
      </c>
      <c r="Z77">
        <v>6.9326639999999777</v>
      </c>
      <c r="AA77">
        <v>4.3651296000000066</v>
      </c>
      <c r="AB77">
        <v>0</v>
      </c>
      <c r="AC77">
        <v>0</v>
      </c>
      <c r="AD77">
        <v>0</v>
      </c>
      <c r="AE77">
        <v>0</v>
      </c>
      <c r="AF77">
        <v>0</v>
      </c>
      <c r="AG77">
        <v>0</v>
      </c>
      <c r="AH77">
        <v>3.1688775000000007</v>
      </c>
      <c r="AI77">
        <v>19.366599999999998</v>
      </c>
      <c r="AJ77">
        <v>7.7729999999999926</v>
      </c>
      <c r="AK77">
        <v>5.9710000000000001</v>
      </c>
      <c r="AL77">
        <v>6.5591999999999722</v>
      </c>
      <c r="AM77">
        <v>4.3651296000000066</v>
      </c>
      <c r="AN77">
        <v>0</v>
      </c>
      <c r="AO77">
        <v>0</v>
      </c>
      <c r="AP77">
        <v>0</v>
      </c>
      <c r="AQ77">
        <v>0</v>
      </c>
      <c r="AR77">
        <v>0</v>
      </c>
      <c r="AS77">
        <v>0</v>
      </c>
      <c r="AT77">
        <v>3.1688775000000007</v>
      </c>
      <c r="AU77">
        <v>19.2712</v>
      </c>
      <c r="AV77">
        <v>7.7729999999999926</v>
      </c>
      <c r="AW77">
        <v>5.9710000000000001</v>
      </c>
      <c r="AX77">
        <v>6.3995999999999711</v>
      </c>
      <c r="AY77">
        <v>4.3651296000000066</v>
      </c>
      <c r="AZ77">
        <v>0</v>
      </c>
      <c r="BA77">
        <v>0</v>
      </c>
      <c r="BB77">
        <v>0</v>
      </c>
      <c r="BC77">
        <v>0</v>
      </c>
      <c r="BD77">
        <v>0</v>
      </c>
      <c r="BE77">
        <v>0</v>
      </c>
      <c r="BF77">
        <v>3.1688775000000007</v>
      </c>
      <c r="BG77">
        <v>19.2712</v>
      </c>
      <c r="BH77">
        <v>7.7729999999999926</v>
      </c>
      <c r="BI77">
        <v>5.9710000000000001</v>
      </c>
      <c r="BJ77">
        <v>6.3995999999999711</v>
      </c>
      <c r="BK77">
        <v>4.3651296000000066</v>
      </c>
      <c r="BL77">
        <v>0</v>
      </c>
      <c r="BM77">
        <v>0</v>
      </c>
      <c r="BN77">
        <v>0</v>
      </c>
      <c r="BO77">
        <v>0</v>
      </c>
      <c r="BP77">
        <v>0</v>
      </c>
      <c r="BQ77">
        <v>0</v>
      </c>
      <c r="BR77">
        <v>3.1688775000000007</v>
      </c>
      <c r="BS77">
        <v>19.2712</v>
      </c>
      <c r="BT77">
        <v>7.6934999999999913</v>
      </c>
      <c r="BU77">
        <v>5.8914999999999988</v>
      </c>
      <c r="BV77">
        <v>6.3995999999999711</v>
      </c>
      <c r="BW77">
        <v>4.3651296000000066</v>
      </c>
      <c r="BX77">
        <v>0</v>
      </c>
      <c r="BY77">
        <v>0</v>
      </c>
      <c r="BZ77">
        <v>0</v>
      </c>
      <c r="CA77">
        <v>0</v>
      </c>
      <c r="CB77">
        <v>0</v>
      </c>
      <c r="CC77">
        <v>0</v>
      </c>
      <c r="CD77">
        <v>0</v>
      </c>
      <c r="CE77">
        <v>19.175799999999999</v>
      </c>
      <c r="CF77">
        <v>8.4264899999999638</v>
      </c>
      <c r="CG77">
        <v>6.6334999999999891</v>
      </c>
      <c r="CH77">
        <v>6.3197999999999723</v>
      </c>
      <c r="CI77">
        <v>4.3651296000000066</v>
      </c>
      <c r="CJ77">
        <v>0</v>
      </c>
      <c r="CK77">
        <v>0</v>
      </c>
      <c r="CL77">
        <v>0</v>
      </c>
      <c r="CM77">
        <v>0</v>
      </c>
      <c r="CN77">
        <v>0</v>
      </c>
      <c r="CO77">
        <v>0</v>
      </c>
      <c r="CP77">
        <v>3.1688775000000007</v>
      </c>
      <c r="CQ77">
        <v>19.175799999999999</v>
      </c>
      <c r="CR77">
        <v>7.6934999999999913</v>
      </c>
      <c r="CS77">
        <v>5.8914999999999988</v>
      </c>
      <c r="CT77">
        <v>6.3197999999999723</v>
      </c>
      <c r="CU77">
        <v>4.3651296000000066</v>
      </c>
      <c r="CV77">
        <v>0</v>
      </c>
      <c r="CW77">
        <v>0</v>
      </c>
      <c r="CX77">
        <v>0</v>
      </c>
      <c r="CY77">
        <v>0</v>
      </c>
      <c r="CZ77">
        <v>0</v>
      </c>
      <c r="DA77">
        <v>0</v>
      </c>
      <c r="DB77">
        <v>3.1688775000000007</v>
      </c>
      <c r="DC77">
        <v>19.080399999999997</v>
      </c>
      <c r="DD77">
        <v>7.6139999999999937</v>
      </c>
      <c r="DE77">
        <v>5.8120000000000012</v>
      </c>
      <c r="DF77">
        <v>6.23999999999997</v>
      </c>
      <c r="DG77">
        <v>4.3651296000000066</v>
      </c>
      <c r="DH77">
        <v>0</v>
      </c>
      <c r="DI77">
        <v>0</v>
      </c>
      <c r="DJ77">
        <v>0</v>
      </c>
      <c r="DK77">
        <v>0</v>
      </c>
      <c r="DL77">
        <v>0</v>
      </c>
      <c r="DM77">
        <v>0</v>
      </c>
      <c r="DN77">
        <v>3.1688775000000007</v>
      </c>
      <c r="DO77">
        <v>19.080399999999997</v>
      </c>
      <c r="DP77">
        <v>7.6139999999999937</v>
      </c>
      <c r="DQ77">
        <v>5.8120000000000012</v>
      </c>
      <c r="DR77">
        <v>6.23999999999997</v>
      </c>
      <c r="DS77">
        <v>4.3651296000000066</v>
      </c>
      <c r="DT77">
        <v>0</v>
      </c>
      <c r="DU77">
        <v>0</v>
      </c>
      <c r="DV77">
        <v>0</v>
      </c>
      <c r="DW77">
        <v>0</v>
      </c>
      <c r="DX77">
        <v>0</v>
      </c>
      <c r="DY77">
        <v>0</v>
      </c>
      <c r="DZ77">
        <v>3.1688775000000007</v>
      </c>
      <c r="EA77">
        <v>18.984999999999999</v>
      </c>
      <c r="EB77">
        <v>7.5344999999999906</v>
      </c>
      <c r="EC77">
        <v>5.7324999999999982</v>
      </c>
      <c r="ED77">
        <v>6.1601999999999748</v>
      </c>
      <c r="EE77">
        <v>4.3651296000000066</v>
      </c>
      <c r="EF77">
        <v>0</v>
      </c>
      <c r="EG77">
        <v>0</v>
      </c>
      <c r="EH77">
        <v>0</v>
      </c>
      <c r="EI77">
        <v>0</v>
      </c>
      <c r="EJ77">
        <v>0</v>
      </c>
      <c r="EK77">
        <v>0</v>
      </c>
      <c r="EL77">
        <v>3.1688775000000007</v>
      </c>
      <c r="EM77">
        <v>18.984999999999999</v>
      </c>
      <c r="EN77">
        <v>7.5344999999999906</v>
      </c>
      <c r="EO77">
        <v>5.7324999999999982</v>
      </c>
      <c r="EP77">
        <v>6.0803999999999689</v>
      </c>
      <c r="EQ77">
        <v>4.3651296000000066</v>
      </c>
      <c r="ER77">
        <v>0</v>
      </c>
      <c r="ES77">
        <v>0</v>
      </c>
      <c r="ET77">
        <v>0</v>
      </c>
      <c r="EU77">
        <v>0</v>
      </c>
      <c r="EV77">
        <v>0</v>
      </c>
      <c r="EW77">
        <v>0</v>
      </c>
      <c r="EX77">
        <v>0</v>
      </c>
      <c r="EY77">
        <v>18.889599999999998</v>
      </c>
      <c r="EZ77">
        <v>8.2674899999999631</v>
      </c>
      <c r="FA77">
        <v>6.4744999999999884</v>
      </c>
      <c r="FB77">
        <v>6.0005999999999702</v>
      </c>
      <c r="FC77">
        <v>4.3651296000000066</v>
      </c>
      <c r="FD77">
        <v>0</v>
      </c>
      <c r="FE77">
        <v>0</v>
      </c>
      <c r="FF77">
        <v>0</v>
      </c>
      <c r="FG77">
        <v>0</v>
      </c>
      <c r="FH77">
        <v>0</v>
      </c>
      <c r="FI77">
        <v>0</v>
      </c>
      <c r="FJ77">
        <v>3.1688775000000007</v>
      </c>
      <c r="FK77">
        <v>18.7942</v>
      </c>
      <c r="FL77">
        <v>7.454999999999993</v>
      </c>
      <c r="FM77">
        <v>5.5734999999999992</v>
      </c>
      <c r="FN77">
        <v>6.0005999999999702</v>
      </c>
      <c r="FO77">
        <v>4.3651296000000066</v>
      </c>
      <c r="FP77">
        <v>0</v>
      </c>
      <c r="FQ77">
        <v>0</v>
      </c>
      <c r="FR77">
        <v>0</v>
      </c>
      <c r="FS77">
        <v>0</v>
      </c>
      <c r="FT77">
        <v>0</v>
      </c>
      <c r="FU77">
        <v>0</v>
      </c>
      <c r="FV77">
        <v>3.1688775000000007</v>
      </c>
      <c r="FW77">
        <v>18.7942</v>
      </c>
      <c r="FX77">
        <v>7.3754999999999917</v>
      </c>
      <c r="FY77">
        <v>5.5734999999999992</v>
      </c>
      <c r="FZ77">
        <v>6.0005999999999702</v>
      </c>
      <c r="GA77">
        <v>4.3651296000000066</v>
      </c>
      <c r="GB77">
        <v>0</v>
      </c>
      <c r="GC77">
        <v>0</v>
      </c>
      <c r="GD77">
        <v>0</v>
      </c>
      <c r="GE77">
        <v>0</v>
      </c>
      <c r="GF77">
        <v>0</v>
      </c>
      <c r="GG77">
        <v>0</v>
      </c>
      <c r="GH77">
        <v>3.1688775000000007</v>
      </c>
      <c r="GI77">
        <v>18.7942</v>
      </c>
      <c r="GJ77">
        <v>7.3754999999999917</v>
      </c>
      <c r="GK77">
        <v>5.5734999999999992</v>
      </c>
      <c r="GL77">
        <v>5.9207999999999714</v>
      </c>
      <c r="GM77">
        <v>4.3651296000000066</v>
      </c>
      <c r="GN77">
        <v>0</v>
      </c>
      <c r="GO77">
        <v>0</v>
      </c>
      <c r="GP77">
        <v>0</v>
      </c>
      <c r="GQ77">
        <v>0</v>
      </c>
      <c r="GR77">
        <v>0</v>
      </c>
      <c r="GS77">
        <v>0</v>
      </c>
      <c r="GT77">
        <v>3.1688775000000007</v>
      </c>
      <c r="GU77">
        <v>18.698799999999999</v>
      </c>
      <c r="GV77">
        <v>7.2959999999999905</v>
      </c>
      <c r="GW77">
        <v>5.493999999999998</v>
      </c>
      <c r="GX77">
        <v>5.9207999999999714</v>
      </c>
      <c r="GY77">
        <v>4.3651296000000066</v>
      </c>
      <c r="GZ77">
        <v>0</v>
      </c>
      <c r="HA77">
        <v>0</v>
      </c>
      <c r="HB77">
        <v>0</v>
      </c>
      <c r="HC77">
        <v>0</v>
      </c>
      <c r="HD77">
        <v>0</v>
      </c>
      <c r="HE77">
        <v>0</v>
      </c>
      <c r="HF77">
        <v>3.1688775000000007</v>
      </c>
      <c r="HG77">
        <v>18.698799999999999</v>
      </c>
      <c r="HH77">
        <v>7.2959999999999905</v>
      </c>
      <c r="HI77">
        <v>5.493999999999998</v>
      </c>
      <c r="HJ77">
        <v>5.8409999999999727</v>
      </c>
      <c r="HK77">
        <v>4.3651296000000066</v>
      </c>
      <c r="HL77">
        <v>0</v>
      </c>
      <c r="HM77">
        <v>0</v>
      </c>
      <c r="HN77">
        <v>0</v>
      </c>
      <c r="HO77">
        <v>0</v>
      </c>
      <c r="HP77">
        <v>0</v>
      </c>
      <c r="HQ77">
        <v>0</v>
      </c>
      <c r="HR77">
        <v>0</v>
      </c>
      <c r="HS77">
        <v>18.603400000000001</v>
      </c>
      <c r="HT77">
        <v>8.028989999999963</v>
      </c>
      <c r="HU77">
        <v>6.2359999999999882</v>
      </c>
      <c r="HV77">
        <v>5.8409999999999727</v>
      </c>
      <c r="HW77">
        <v>4.3651296000000066</v>
      </c>
      <c r="HX77">
        <v>0</v>
      </c>
      <c r="HY77">
        <v>0</v>
      </c>
      <c r="HZ77">
        <v>0</v>
      </c>
      <c r="IA77">
        <v>0</v>
      </c>
      <c r="IB77">
        <v>0</v>
      </c>
      <c r="IC77">
        <v>0</v>
      </c>
      <c r="ID77">
        <v>3.1688775000000007</v>
      </c>
      <c r="IE77">
        <v>18.603400000000001</v>
      </c>
      <c r="IF77">
        <v>7.2164999999999946</v>
      </c>
      <c r="IG77">
        <v>5.4145000000000021</v>
      </c>
      <c r="IH77">
        <v>5.8409999999999727</v>
      </c>
      <c r="II77">
        <v>4.3651296000000066</v>
      </c>
      <c r="IJ77">
        <v>0</v>
      </c>
      <c r="IK77">
        <v>0</v>
      </c>
      <c r="IL77">
        <v>0</v>
      </c>
      <c r="IM77">
        <v>0</v>
      </c>
      <c r="IN77">
        <v>0</v>
      </c>
      <c r="IO77">
        <v>0</v>
      </c>
      <c r="IP77">
        <v>3.1688775000000007</v>
      </c>
      <c r="IQ77">
        <v>18.603400000000001</v>
      </c>
      <c r="IR77">
        <v>7.2164999999999946</v>
      </c>
      <c r="IS77">
        <v>5.4145000000000021</v>
      </c>
      <c r="IT77">
        <v>5.6813999999999716</v>
      </c>
      <c r="IU77">
        <v>4.3651296000000066</v>
      </c>
    </row>
    <row r="78" spans="3:255">
      <c r="C78" t="s">
        <v>765</v>
      </c>
      <c r="D78" t="s">
        <v>859</v>
      </c>
      <c r="E78" t="s">
        <v>860</v>
      </c>
      <c r="F78">
        <v>101.6</v>
      </c>
      <c r="G78">
        <v>101.40000000000003</v>
      </c>
      <c r="H78">
        <v>62.324999999999989</v>
      </c>
      <c r="I78">
        <v>32.285238123733876</v>
      </c>
      <c r="J78">
        <v>25.218000000000004</v>
      </c>
      <c r="K78">
        <v>20.677799999999976</v>
      </c>
      <c r="L78">
        <v>22.187290000000019</v>
      </c>
      <c r="M78">
        <v>22.194300000000027</v>
      </c>
      <c r="N78">
        <v>26.744239999999991</v>
      </c>
      <c r="O78">
        <v>42.159793599999972</v>
      </c>
      <c r="P78">
        <v>69.775000000000006</v>
      </c>
      <c r="Q78">
        <v>104.99999999999997</v>
      </c>
      <c r="R78">
        <v>108.40000000000006</v>
      </c>
      <c r="S78">
        <v>104.19999999999999</v>
      </c>
      <c r="T78">
        <v>91.425000000000011</v>
      </c>
      <c r="U78">
        <v>70.199999999999989</v>
      </c>
      <c r="V78">
        <v>42.742509999999982</v>
      </c>
      <c r="W78">
        <v>21.432999999999993</v>
      </c>
      <c r="X78">
        <v>22.244</v>
      </c>
      <c r="Y78">
        <v>22.24199999999999</v>
      </c>
      <c r="Z78">
        <v>27.632663999999977</v>
      </c>
      <c r="AA78">
        <v>43.365129599999989</v>
      </c>
      <c r="AB78">
        <v>71.275000000000006</v>
      </c>
      <c r="AC78">
        <v>107.1</v>
      </c>
      <c r="AD78">
        <v>106.70000000000002</v>
      </c>
      <c r="AE78">
        <v>97.200000000000017</v>
      </c>
      <c r="AF78">
        <v>90.224999999999966</v>
      </c>
      <c r="AG78">
        <v>68.900000000000006</v>
      </c>
      <c r="AH78">
        <v>41.868877499999996</v>
      </c>
      <c r="AI78">
        <v>20.366600000000005</v>
      </c>
      <c r="AJ78">
        <v>21.272999999999996</v>
      </c>
      <c r="AK78">
        <v>21.270999999999987</v>
      </c>
      <c r="AL78">
        <v>26.359199999999959</v>
      </c>
      <c r="AM78">
        <v>42.365129600000017</v>
      </c>
      <c r="AN78">
        <v>70.075000000000017</v>
      </c>
      <c r="AO78">
        <v>105.49999999999997</v>
      </c>
      <c r="AP78">
        <v>105.6</v>
      </c>
      <c r="AQ78">
        <v>101.60000000000002</v>
      </c>
      <c r="AR78">
        <v>89.224999999999966</v>
      </c>
      <c r="AS78">
        <v>68.199999999999989</v>
      </c>
      <c r="AT78">
        <v>41.268877500000002</v>
      </c>
      <c r="AU78">
        <v>19.871199999999988</v>
      </c>
      <c r="AV78">
        <v>20.973000000000013</v>
      </c>
      <c r="AW78">
        <v>20.971000000000004</v>
      </c>
      <c r="AX78">
        <v>25.999599999999958</v>
      </c>
      <c r="AY78">
        <v>41.865129600000017</v>
      </c>
      <c r="AZ78">
        <v>69.375</v>
      </c>
      <c r="BA78">
        <v>104.4</v>
      </c>
      <c r="BB78">
        <v>105.9</v>
      </c>
      <c r="BC78">
        <v>102.1</v>
      </c>
      <c r="BD78">
        <v>89.424999999999955</v>
      </c>
      <c r="BE78">
        <v>68.300000000000011</v>
      </c>
      <c r="BF78">
        <v>41.468877499999991</v>
      </c>
      <c r="BG78">
        <v>19.97120000000001</v>
      </c>
      <c r="BH78">
        <v>20.973000000000013</v>
      </c>
      <c r="BI78">
        <v>20.971000000000004</v>
      </c>
      <c r="BJ78">
        <v>25.999599999999958</v>
      </c>
      <c r="BK78">
        <v>41.865129600000017</v>
      </c>
      <c r="BL78">
        <v>69.474999999999994</v>
      </c>
      <c r="BM78">
        <v>104.79999999999998</v>
      </c>
      <c r="BN78">
        <v>106.20000000000002</v>
      </c>
      <c r="BO78">
        <v>102.20000000000002</v>
      </c>
      <c r="BP78">
        <v>89.524999999999977</v>
      </c>
      <c r="BQ78">
        <v>68.5</v>
      </c>
      <c r="BR78">
        <v>41.468877499999991</v>
      </c>
      <c r="BS78">
        <v>20.071200000000005</v>
      </c>
      <c r="BT78">
        <v>21.093500000000006</v>
      </c>
      <c r="BU78">
        <v>21.091499999999996</v>
      </c>
      <c r="BV78">
        <v>26.099599999999953</v>
      </c>
      <c r="BW78">
        <v>42.065129600000006</v>
      </c>
      <c r="BX78">
        <v>69.775000000000006</v>
      </c>
      <c r="BY78">
        <v>104.99999999999997</v>
      </c>
      <c r="BZ78">
        <v>102.50000000000003</v>
      </c>
      <c r="CA78">
        <v>95.000000000000028</v>
      </c>
      <c r="CB78">
        <v>85.324999999999989</v>
      </c>
      <c r="CC78">
        <v>68.200000000000017</v>
      </c>
      <c r="CD78">
        <v>38.5</v>
      </c>
      <c r="CE78">
        <v>20.075800000000015</v>
      </c>
      <c r="CF78">
        <v>21.826489999999978</v>
      </c>
      <c r="CG78">
        <v>21.833499999999987</v>
      </c>
      <c r="CH78">
        <v>26.319799999999987</v>
      </c>
      <c r="CI78">
        <v>42.265129599999995</v>
      </c>
      <c r="CJ78">
        <v>70.075000000000017</v>
      </c>
      <c r="CK78">
        <v>105.4</v>
      </c>
      <c r="CL78">
        <v>107.10000000000005</v>
      </c>
      <c r="CM78">
        <v>102.9</v>
      </c>
      <c r="CN78">
        <v>90.324999999999989</v>
      </c>
      <c r="CO78">
        <v>69.199999999999989</v>
      </c>
      <c r="CP78">
        <v>42.068877499999985</v>
      </c>
      <c r="CQ78">
        <v>20.17580000000001</v>
      </c>
      <c r="CR78">
        <v>21.1935</v>
      </c>
      <c r="CS78">
        <v>21.191499999999991</v>
      </c>
      <c r="CT78">
        <v>26.419799999999981</v>
      </c>
      <c r="CU78">
        <v>42.6651296</v>
      </c>
      <c r="CV78">
        <v>70.375000000000028</v>
      </c>
      <c r="CW78">
        <v>105.9</v>
      </c>
      <c r="CX78">
        <v>107.4</v>
      </c>
      <c r="CY78">
        <v>103.4</v>
      </c>
      <c r="CZ78">
        <v>90.624999999999943</v>
      </c>
      <c r="DA78">
        <v>69.400000000000006</v>
      </c>
      <c r="DB78">
        <v>42.268877500000002</v>
      </c>
      <c r="DC78">
        <v>20.280400000000014</v>
      </c>
      <c r="DD78">
        <v>21.314000000000021</v>
      </c>
      <c r="DE78">
        <v>21.312000000000012</v>
      </c>
      <c r="DF78">
        <v>26.539999999999964</v>
      </c>
      <c r="DG78">
        <v>42.965129600000012</v>
      </c>
      <c r="DH78">
        <v>70.675000000000011</v>
      </c>
      <c r="DI78">
        <v>106.19999999999996</v>
      </c>
      <c r="DJ78">
        <v>107.89999999999995</v>
      </c>
      <c r="DK78">
        <v>103.69999999999999</v>
      </c>
      <c r="DL78">
        <v>91.024999999999977</v>
      </c>
      <c r="DM78">
        <v>69.600000000000023</v>
      </c>
      <c r="DN78">
        <v>42.368877499999996</v>
      </c>
      <c r="DO78">
        <v>20.380400000000009</v>
      </c>
      <c r="DP78">
        <v>21.414000000000016</v>
      </c>
      <c r="DQ78">
        <v>21.412000000000006</v>
      </c>
      <c r="DR78">
        <v>26.639999999999958</v>
      </c>
      <c r="DS78">
        <v>43.065129599999977</v>
      </c>
      <c r="DT78">
        <v>70.974999999999994</v>
      </c>
      <c r="DU78">
        <v>106.6</v>
      </c>
      <c r="DV78">
        <v>108.39999999999995</v>
      </c>
      <c r="DW78">
        <v>98.699999999999989</v>
      </c>
      <c r="DX78">
        <v>91.425000000000011</v>
      </c>
      <c r="DY78">
        <v>70.099999999999994</v>
      </c>
      <c r="DZ78">
        <v>42.668877499999979</v>
      </c>
      <c r="EA78">
        <v>20.485000000000014</v>
      </c>
      <c r="EB78">
        <v>21.53449999999998</v>
      </c>
      <c r="EC78">
        <v>21.53249999999997</v>
      </c>
      <c r="ED78">
        <v>26.760199999999969</v>
      </c>
      <c r="EE78">
        <v>43.265129599999995</v>
      </c>
      <c r="EF78">
        <v>71.275000000000006</v>
      </c>
      <c r="EG78">
        <v>107.1</v>
      </c>
      <c r="EH78">
        <v>108.70000000000002</v>
      </c>
      <c r="EI78">
        <v>104.5</v>
      </c>
      <c r="EJ78">
        <v>91.725000000000023</v>
      </c>
      <c r="EK78">
        <v>70.299999999999983</v>
      </c>
      <c r="EL78">
        <v>42.768877500000002</v>
      </c>
      <c r="EM78">
        <v>20.585000000000008</v>
      </c>
      <c r="EN78">
        <v>21.634500000000003</v>
      </c>
      <c r="EO78">
        <v>21.632499999999993</v>
      </c>
      <c r="EP78">
        <v>26.880399999999952</v>
      </c>
      <c r="EQ78">
        <v>43.565129600000006</v>
      </c>
      <c r="ER78">
        <v>71.574999999999989</v>
      </c>
      <c r="ES78">
        <v>107.49999999999997</v>
      </c>
      <c r="ET78">
        <v>105.00000000000003</v>
      </c>
      <c r="EU78">
        <v>102.6</v>
      </c>
      <c r="EV78">
        <v>87.324999999999989</v>
      </c>
      <c r="EW78">
        <v>69.800000000000011</v>
      </c>
      <c r="EX78">
        <v>39.799999999999983</v>
      </c>
      <c r="EY78">
        <v>20.689600000000013</v>
      </c>
      <c r="EZ78">
        <v>22.367489999999975</v>
      </c>
      <c r="FA78">
        <v>22.374499999999983</v>
      </c>
      <c r="FB78">
        <v>27.000599999999963</v>
      </c>
      <c r="FC78">
        <v>43.765129599999995</v>
      </c>
      <c r="FD78">
        <v>71.875</v>
      </c>
      <c r="FE78">
        <v>107.79999999999998</v>
      </c>
      <c r="FF78">
        <v>109.49999999999997</v>
      </c>
      <c r="FG78">
        <v>105.10000000000002</v>
      </c>
      <c r="FH78">
        <v>92.425000000000011</v>
      </c>
      <c r="FI78">
        <v>70.700000000000017</v>
      </c>
      <c r="FJ78">
        <v>43.168877499999979</v>
      </c>
      <c r="FK78">
        <v>20.794199999999989</v>
      </c>
      <c r="FL78">
        <v>21.754999999999995</v>
      </c>
      <c r="FM78">
        <v>21.773499999999984</v>
      </c>
      <c r="FN78">
        <v>27.100599999999957</v>
      </c>
      <c r="FO78">
        <v>43.965129600000012</v>
      </c>
      <c r="FP78">
        <v>72.275000000000006</v>
      </c>
      <c r="FQ78">
        <v>108.29999999999993</v>
      </c>
      <c r="FR78">
        <v>109.80000000000004</v>
      </c>
      <c r="FS78">
        <v>100.1</v>
      </c>
      <c r="FT78">
        <v>92.824999999999989</v>
      </c>
      <c r="FU78">
        <v>71</v>
      </c>
      <c r="FV78">
        <v>43.368877499999996</v>
      </c>
      <c r="FW78">
        <v>20.894199999999984</v>
      </c>
      <c r="FX78">
        <v>21.875499999999988</v>
      </c>
      <c r="FY78">
        <v>21.873499999999979</v>
      </c>
      <c r="FZ78">
        <v>27.200599999999952</v>
      </c>
      <c r="GA78">
        <v>44.065129600000006</v>
      </c>
      <c r="GB78">
        <v>72.474999999999994</v>
      </c>
      <c r="GC78">
        <v>108.70000000000002</v>
      </c>
      <c r="GD78">
        <v>110.30000000000004</v>
      </c>
      <c r="GE78">
        <v>105.89999999999998</v>
      </c>
      <c r="GF78">
        <v>93.224999999999966</v>
      </c>
      <c r="GG78">
        <v>71.299999999999983</v>
      </c>
      <c r="GH78">
        <v>43.468877499999991</v>
      </c>
      <c r="GI78">
        <v>20.894199999999984</v>
      </c>
      <c r="GJ78">
        <v>21.975500000000011</v>
      </c>
      <c r="GK78">
        <v>21.973500000000001</v>
      </c>
      <c r="GL78">
        <v>27.220799999999969</v>
      </c>
      <c r="GM78">
        <v>44.465129599999983</v>
      </c>
      <c r="GN78">
        <v>72.775000000000006</v>
      </c>
      <c r="GO78">
        <v>108.99999999999997</v>
      </c>
      <c r="GP78">
        <v>110.6</v>
      </c>
      <c r="GQ78">
        <v>106.10000000000002</v>
      </c>
      <c r="GR78">
        <v>93.424999999999955</v>
      </c>
      <c r="GS78">
        <v>71.599999999999994</v>
      </c>
      <c r="GT78">
        <v>43.768877499999974</v>
      </c>
      <c r="GU78">
        <v>20.998800000000017</v>
      </c>
      <c r="GV78">
        <v>22.195999999999998</v>
      </c>
      <c r="GW78">
        <v>22.193999999999988</v>
      </c>
      <c r="GX78">
        <v>27.320799999999963</v>
      </c>
      <c r="GY78">
        <v>44.565129600000006</v>
      </c>
      <c r="GZ78">
        <v>72.974999999999994</v>
      </c>
      <c r="HA78">
        <v>109.39999999999995</v>
      </c>
      <c r="HB78">
        <v>110.90000000000006</v>
      </c>
      <c r="HC78">
        <v>106.5</v>
      </c>
      <c r="HD78">
        <v>93.724999999999966</v>
      </c>
      <c r="HE78">
        <v>71.799999999999983</v>
      </c>
      <c r="HF78">
        <v>43.868877499999996</v>
      </c>
      <c r="HG78">
        <v>21.098800000000011</v>
      </c>
      <c r="HH78">
        <v>22.195999999999998</v>
      </c>
      <c r="HI78">
        <v>22.193999999999988</v>
      </c>
      <c r="HJ78">
        <v>27.440999999999974</v>
      </c>
      <c r="HK78">
        <v>44.865129599999989</v>
      </c>
      <c r="HL78">
        <v>73.375</v>
      </c>
      <c r="HM78">
        <v>109.80000000000004</v>
      </c>
      <c r="HN78">
        <v>107.1</v>
      </c>
      <c r="HO78">
        <v>99.200000000000017</v>
      </c>
      <c r="HP78">
        <v>89.124999999999943</v>
      </c>
      <c r="HQ78">
        <v>71.200000000000017</v>
      </c>
      <c r="HR78">
        <v>40.899999999999977</v>
      </c>
      <c r="HS78">
        <v>21.303399999999982</v>
      </c>
      <c r="HT78">
        <v>23.028989999999965</v>
      </c>
      <c r="HU78">
        <v>23.035999999999973</v>
      </c>
      <c r="HV78">
        <v>27.540999999999968</v>
      </c>
      <c r="HW78">
        <v>45.065129600000006</v>
      </c>
      <c r="HX78">
        <v>73.575000000000017</v>
      </c>
      <c r="HY78">
        <v>109.99999999999997</v>
      </c>
      <c r="HZ78">
        <v>111.69999999999996</v>
      </c>
      <c r="IA78">
        <v>107.19999999999999</v>
      </c>
      <c r="IB78">
        <v>94.324999999999989</v>
      </c>
      <c r="IC78">
        <v>72.400000000000006</v>
      </c>
      <c r="ID78">
        <v>44.268877499999974</v>
      </c>
      <c r="IE78">
        <v>21.303399999999982</v>
      </c>
      <c r="IF78">
        <v>22.416500000000013</v>
      </c>
      <c r="IG78">
        <v>22.414500000000004</v>
      </c>
      <c r="IH78">
        <v>27.640999999999963</v>
      </c>
      <c r="II78">
        <v>45.1651296</v>
      </c>
      <c r="IJ78">
        <v>73.875000000000028</v>
      </c>
      <c r="IK78">
        <v>110.4</v>
      </c>
      <c r="IL78">
        <v>112.00000000000003</v>
      </c>
      <c r="IM78">
        <v>107.5</v>
      </c>
      <c r="IN78">
        <v>94.625</v>
      </c>
      <c r="IO78">
        <v>72.5</v>
      </c>
      <c r="IP78">
        <v>44.468877499999991</v>
      </c>
      <c r="IQ78">
        <v>21.403400000000005</v>
      </c>
      <c r="IR78">
        <v>22.416500000000013</v>
      </c>
      <c r="IS78">
        <v>22.414500000000004</v>
      </c>
      <c r="IT78">
        <v>27.881399999999985</v>
      </c>
      <c r="IU78">
        <v>45.365129599999989</v>
      </c>
    </row>
    <row r="79" spans="3:255">
      <c r="C79" t="s">
        <v>765</v>
      </c>
      <c r="D79" t="s">
        <v>861</v>
      </c>
      <c r="E79" t="s">
        <v>862</v>
      </c>
      <c r="F79">
        <v>8.5517415787605273</v>
      </c>
      <c r="G79">
        <v>14.73019445234786</v>
      </c>
      <c r="H79">
        <v>14.175165497513177</v>
      </c>
      <c r="I79">
        <v>0</v>
      </c>
      <c r="J79">
        <v>0</v>
      </c>
      <c r="K79">
        <v>0</v>
      </c>
      <c r="L79">
        <v>0.73829000000000633</v>
      </c>
      <c r="M79">
        <v>0.74730000000002406</v>
      </c>
      <c r="N79">
        <v>1.4204400000000135</v>
      </c>
      <c r="O79">
        <v>1.475767999999988</v>
      </c>
      <c r="P79">
        <v>0</v>
      </c>
      <c r="Q79">
        <v>10.32292799999999</v>
      </c>
      <c r="R79">
        <v>8.5039999999999907</v>
      </c>
      <c r="S79">
        <v>12.824031999999988</v>
      </c>
      <c r="T79">
        <v>8.4402200000000107</v>
      </c>
      <c r="U79">
        <v>1.5983099999999979</v>
      </c>
      <c r="V79">
        <v>0.77804000000000428</v>
      </c>
      <c r="W79">
        <v>0</v>
      </c>
      <c r="X79">
        <v>0</v>
      </c>
      <c r="Y79">
        <v>0</v>
      </c>
      <c r="Z79">
        <v>1.4108639999999752</v>
      </c>
      <c r="AA79">
        <v>1.4704480000000331</v>
      </c>
      <c r="AB79">
        <v>0</v>
      </c>
      <c r="AC79">
        <v>10.291007999999977</v>
      </c>
      <c r="AD79">
        <v>8.4986850000000231</v>
      </c>
      <c r="AE79">
        <v>12.815528</v>
      </c>
      <c r="AF79">
        <v>8.4349050000000148</v>
      </c>
      <c r="AG79">
        <v>0.79862400000001799</v>
      </c>
      <c r="AH79">
        <v>0.77751000000000658</v>
      </c>
      <c r="AI79">
        <v>0</v>
      </c>
      <c r="AJ79">
        <v>0</v>
      </c>
      <c r="AK79">
        <v>0</v>
      </c>
      <c r="AL79">
        <v>1.40979999999999</v>
      </c>
      <c r="AM79">
        <v>1.4704480000000331</v>
      </c>
      <c r="AN79">
        <v>0</v>
      </c>
      <c r="AO79">
        <v>10.291007999999977</v>
      </c>
      <c r="AP79">
        <v>8.4986850000000231</v>
      </c>
      <c r="AQ79">
        <v>12.815528</v>
      </c>
      <c r="AR79">
        <v>8.4349050000000148</v>
      </c>
      <c r="AS79">
        <v>0.79862400000001799</v>
      </c>
      <c r="AT79">
        <v>0.77751000000000658</v>
      </c>
      <c r="AU79">
        <v>0</v>
      </c>
      <c r="AV79">
        <v>0</v>
      </c>
      <c r="AW79">
        <v>0</v>
      </c>
      <c r="AX79">
        <v>1.40979999999999</v>
      </c>
      <c r="AY79">
        <v>1.4704480000000331</v>
      </c>
      <c r="AZ79">
        <v>0</v>
      </c>
      <c r="BA79">
        <v>10.291007999999977</v>
      </c>
      <c r="BB79">
        <v>8.4986850000000231</v>
      </c>
      <c r="BC79">
        <v>12.815528</v>
      </c>
      <c r="BD79">
        <v>8.4349050000000148</v>
      </c>
      <c r="BE79">
        <v>0.79862400000001799</v>
      </c>
      <c r="BF79">
        <v>0.77751000000000658</v>
      </c>
      <c r="BG79">
        <v>0</v>
      </c>
      <c r="BH79">
        <v>0</v>
      </c>
      <c r="BI79">
        <v>0</v>
      </c>
      <c r="BJ79">
        <v>1.40979999999999</v>
      </c>
      <c r="BK79">
        <v>1.4704480000000331</v>
      </c>
      <c r="BL79">
        <v>0</v>
      </c>
      <c r="BM79">
        <v>10.291007999999977</v>
      </c>
      <c r="BN79">
        <v>8.4986850000000231</v>
      </c>
      <c r="BO79">
        <v>12.815528</v>
      </c>
      <c r="BP79">
        <v>8.4349050000000148</v>
      </c>
      <c r="BQ79">
        <v>0.79862400000001799</v>
      </c>
      <c r="BR79">
        <v>0.77751000000000658</v>
      </c>
      <c r="BS79">
        <v>0</v>
      </c>
      <c r="BT79">
        <v>0</v>
      </c>
      <c r="BU79">
        <v>0</v>
      </c>
      <c r="BV79">
        <v>1.40979999999999</v>
      </c>
      <c r="BW79">
        <v>1.4704480000000331</v>
      </c>
      <c r="BX79">
        <v>0</v>
      </c>
      <c r="BY79">
        <v>10.291007999999977</v>
      </c>
      <c r="BZ79">
        <v>8.4722644265415283</v>
      </c>
      <c r="CA79">
        <v>14.49928350077613</v>
      </c>
      <c r="CB79">
        <v>15.027379856081126</v>
      </c>
      <c r="CC79">
        <v>0</v>
      </c>
      <c r="CD79">
        <v>0</v>
      </c>
      <c r="CE79">
        <v>0</v>
      </c>
      <c r="CF79">
        <v>0.7329899999999725</v>
      </c>
      <c r="CG79">
        <v>0.74199999999999022</v>
      </c>
      <c r="CH79">
        <v>1.40979999999999</v>
      </c>
      <c r="CI79">
        <v>1.4704480000000331</v>
      </c>
      <c r="CJ79">
        <v>0</v>
      </c>
      <c r="CK79">
        <v>10.291007999999977</v>
      </c>
      <c r="CL79">
        <v>8.4986850000000231</v>
      </c>
      <c r="CM79">
        <v>12.815528</v>
      </c>
      <c r="CN79">
        <v>8.4349050000000148</v>
      </c>
      <c r="CO79">
        <v>1.5972479999999791</v>
      </c>
      <c r="CP79">
        <v>0.77751000000000658</v>
      </c>
      <c r="CQ79">
        <v>0</v>
      </c>
      <c r="CR79">
        <v>0</v>
      </c>
      <c r="CS79">
        <v>0</v>
      </c>
      <c r="CT79">
        <v>1.40979999999999</v>
      </c>
      <c r="CU79">
        <v>1.4704480000000331</v>
      </c>
      <c r="CV79">
        <v>0</v>
      </c>
      <c r="CW79">
        <v>10.291007999999977</v>
      </c>
      <c r="CX79">
        <v>8.4986850000000231</v>
      </c>
      <c r="CY79">
        <v>12.815528</v>
      </c>
      <c r="CZ79">
        <v>8.4349050000000148</v>
      </c>
      <c r="DA79">
        <v>0.79862400000001799</v>
      </c>
      <c r="DB79">
        <v>0.77751000000000658</v>
      </c>
      <c r="DC79">
        <v>0</v>
      </c>
      <c r="DD79">
        <v>0</v>
      </c>
      <c r="DE79">
        <v>0</v>
      </c>
      <c r="DF79">
        <v>1.40979999999999</v>
      </c>
      <c r="DG79">
        <v>1.4704480000000331</v>
      </c>
      <c r="DH79">
        <v>0</v>
      </c>
      <c r="DI79">
        <v>10.291007999999977</v>
      </c>
      <c r="DJ79">
        <v>8.4986850000000231</v>
      </c>
      <c r="DK79">
        <v>12.815528</v>
      </c>
      <c r="DL79">
        <v>8.4349050000000148</v>
      </c>
      <c r="DM79">
        <v>0.79862400000001799</v>
      </c>
      <c r="DN79">
        <v>0.77751000000000658</v>
      </c>
      <c r="DO79">
        <v>0</v>
      </c>
      <c r="DP79">
        <v>0</v>
      </c>
      <c r="DQ79">
        <v>0</v>
      </c>
      <c r="DR79">
        <v>1.40979999999999</v>
      </c>
      <c r="DS79">
        <v>1.4704480000000331</v>
      </c>
      <c r="DT79">
        <v>0</v>
      </c>
      <c r="DU79">
        <v>10.291007999999977</v>
      </c>
      <c r="DV79">
        <v>8.4986850000000231</v>
      </c>
      <c r="DW79">
        <v>12.815528</v>
      </c>
      <c r="DX79">
        <v>8.4349050000000148</v>
      </c>
      <c r="DY79">
        <v>0.79862400000001799</v>
      </c>
      <c r="DZ79">
        <v>0.77751000000000658</v>
      </c>
      <c r="EA79">
        <v>0</v>
      </c>
      <c r="EB79">
        <v>0</v>
      </c>
      <c r="EC79">
        <v>0</v>
      </c>
      <c r="ED79">
        <v>1.40979999999999</v>
      </c>
      <c r="EE79">
        <v>1.4704480000000331</v>
      </c>
      <c r="EF79">
        <v>0</v>
      </c>
      <c r="EG79">
        <v>10.291007999999977</v>
      </c>
      <c r="EH79">
        <v>8.4986850000000231</v>
      </c>
      <c r="EI79">
        <v>12.815528</v>
      </c>
      <c r="EJ79">
        <v>8.4349050000000148</v>
      </c>
      <c r="EK79">
        <v>0.79862400000001799</v>
      </c>
      <c r="EL79">
        <v>0.77751000000000658</v>
      </c>
      <c r="EM79">
        <v>0</v>
      </c>
      <c r="EN79">
        <v>0</v>
      </c>
      <c r="EO79">
        <v>0</v>
      </c>
      <c r="EP79">
        <v>1.40979999999999</v>
      </c>
      <c r="EQ79">
        <v>1.4704480000000331</v>
      </c>
      <c r="ER79">
        <v>0</v>
      </c>
      <c r="ES79">
        <v>10.291007999999977</v>
      </c>
      <c r="ET79">
        <v>8.4722644265415283</v>
      </c>
      <c r="EU79">
        <v>14.49928350077613</v>
      </c>
      <c r="EV79">
        <v>15.027379856081126</v>
      </c>
      <c r="EW79">
        <v>0</v>
      </c>
      <c r="EX79">
        <v>0</v>
      </c>
      <c r="EY79">
        <v>0</v>
      </c>
      <c r="EZ79">
        <v>0.7329899999999725</v>
      </c>
      <c r="FA79">
        <v>0.74199999999999022</v>
      </c>
      <c r="FB79">
        <v>1.40979999999999</v>
      </c>
      <c r="FC79">
        <v>1.4704480000000331</v>
      </c>
      <c r="FD79">
        <v>0</v>
      </c>
      <c r="FE79">
        <v>10.291007999999977</v>
      </c>
      <c r="FF79">
        <v>8.4986850000000231</v>
      </c>
      <c r="FG79">
        <v>12.815528</v>
      </c>
      <c r="FH79">
        <v>8.4349050000000148</v>
      </c>
      <c r="FI79">
        <v>1.5972479999999791</v>
      </c>
      <c r="FJ79">
        <v>0.77751000000000658</v>
      </c>
      <c r="FK79">
        <v>0</v>
      </c>
      <c r="FL79">
        <v>0</v>
      </c>
      <c r="FM79">
        <v>0</v>
      </c>
      <c r="FN79">
        <v>1.40979999999999</v>
      </c>
      <c r="FO79">
        <v>1.4704480000000331</v>
      </c>
      <c r="FP79">
        <v>0</v>
      </c>
      <c r="FQ79">
        <v>10.291007999999977</v>
      </c>
      <c r="FR79">
        <v>8.4986850000000231</v>
      </c>
      <c r="FS79">
        <v>12.815528</v>
      </c>
      <c r="FT79">
        <v>8.4349050000000148</v>
      </c>
      <c r="FU79">
        <v>0.79862400000001799</v>
      </c>
      <c r="FV79">
        <v>0.77751000000000658</v>
      </c>
      <c r="FW79">
        <v>0</v>
      </c>
      <c r="FX79">
        <v>0</v>
      </c>
      <c r="FY79">
        <v>0</v>
      </c>
      <c r="FZ79">
        <v>1.40979999999999</v>
      </c>
      <c r="GA79">
        <v>1.4704480000000331</v>
      </c>
      <c r="GB79">
        <v>0</v>
      </c>
      <c r="GC79">
        <v>10.291007999999977</v>
      </c>
      <c r="GD79">
        <v>8.4986850000000231</v>
      </c>
      <c r="GE79">
        <v>12.815528</v>
      </c>
      <c r="GF79">
        <v>8.4349050000000148</v>
      </c>
      <c r="GG79">
        <v>0.79862400000001799</v>
      </c>
      <c r="GH79">
        <v>0.77751000000000658</v>
      </c>
      <c r="GI79">
        <v>0</v>
      </c>
      <c r="GJ79">
        <v>0</v>
      </c>
      <c r="GK79">
        <v>0</v>
      </c>
      <c r="GL79">
        <v>1.40979999999999</v>
      </c>
      <c r="GM79">
        <v>1.4704480000000331</v>
      </c>
      <c r="GN79">
        <v>0</v>
      </c>
      <c r="GO79">
        <v>10.291007999999977</v>
      </c>
      <c r="GP79">
        <v>8.4986850000000231</v>
      </c>
      <c r="GQ79">
        <v>12.815528</v>
      </c>
      <c r="GR79">
        <v>8.4349050000000148</v>
      </c>
      <c r="GS79">
        <v>0.79862400000001799</v>
      </c>
      <c r="GT79">
        <v>0.77751000000000658</v>
      </c>
      <c r="GU79">
        <v>0</v>
      </c>
      <c r="GV79">
        <v>0</v>
      </c>
      <c r="GW79">
        <v>0</v>
      </c>
      <c r="GX79">
        <v>1.40979999999999</v>
      </c>
      <c r="GY79">
        <v>1.4704480000000331</v>
      </c>
      <c r="GZ79">
        <v>0</v>
      </c>
      <c r="HA79">
        <v>10.291007999999977</v>
      </c>
      <c r="HB79">
        <v>8.4986850000000231</v>
      </c>
      <c r="HC79">
        <v>12.815528</v>
      </c>
      <c r="HD79">
        <v>8.4349050000000148</v>
      </c>
      <c r="HE79">
        <v>0.79862400000001799</v>
      </c>
      <c r="HF79">
        <v>0.77751000000000658</v>
      </c>
      <c r="HG79">
        <v>0</v>
      </c>
      <c r="HH79">
        <v>0</v>
      </c>
      <c r="HI79">
        <v>0</v>
      </c>
      <c r="HJ79">
        <v>1.40979999999999</v>
      </c>
      <c r="HK79">
        <v>1.4704480000000331</v>
      </c>
      <c r="HL79">
        <v>0</v>
      </c>
      <c r="HM79">
        <v>10.291007999999977</v>
      </c>
      <c r="HN79">
        <v>8.4722644265415283</v>
      </c>
      <c r="HO79">
        <v>14.49928350077613</v>
      </c>
      <c r="HP79">
        <v>15.027379856081126</v>
      </c>
      <c r="HQ79">
        <v>0</v>
      </c>
      <c r="HR79">
        <v>0</v>
      </c>
      <c r="HS79">
        <v>0</v>
      </c>
      <c r="HT79">
        <v>0.7329899999999725</v>
      </c>
      <c r="HU79">
        <v>0.74199999999999022</v>
      </c>
      <c r="HV79">
        <v>1.40979999999999</v>
      </c>
      <c r="HW79">
        <v>1.4704480000000331</v>
      </c>
      <c r="HX79">
        <v>0</v>
      </c>
      <c r="HY79">
        <v>10.291007999999977</v>
      </c>
      <c r="HZ79">
        <v>8.4986850000000231</v>
      </c>
      <c r="IA79">
        <v>12.815528</v>
      </c>
      <c r="IB79">
        <v>8.4349050000000148</v>
      </c>
      <c r="IC79">
        <v>1.5972479999999791</v>
      </c>
      <c r="ID79">
        <v>0.77751000000000658</v>
      </c>
      <c r="IE79">
        <v>0</v>
      </c>
      <c r="IF79">
        <v>0</v>
      </c>
      <c r="IG79">
        <v>0</v>
      </c>
      <c r="IH79">
        <v>1.40979999999999</v>
      </c>
      <c r="II79">
        <v>1.4704480000000331</v>
      </c>
      <c r="IJ79">
        <v>0</v>
      </c>
      <c r="IK79">
        <v>10.291007999999977</v>
      </c>
      <c r="IL79">
        <v>8.4986850000000231</v>
      </c>
      <c r="IM79">
        <v>12.815528</v>
      </c>
      <c r="IN79">
        <v>8.4349050000000148</v>
      </c>
      <c r="IO79">
        <v>0.79862400000001799</v>
      </c>
      <c r="IP79">
        <v>0.77751000000000658</v>
      </c>
      <c r="IQ79">
        <v>0</v>
      </c>
      <c r="IR79">
        <v>0</v>
      </c>
      <c r="IS79">
        <v>0</v>
      </c>
      <c r="IT79">
        <v>1.40979999999999</v>
      </c>
      <c r="IU79">
        <v>1.4704480000000331</v>
      </c>
    </row>
    <row r="80" spans="3:255">
      <c r="C80" t="s">
        <v>765</v>
      </c>
      <c r="D80" t="s">
        <v>863</v>
      </c>
      <c r="E80" t="s">
        <v>864</v>
      </c>
      <c r="F80">
        <v>93.048258421239467</v>
      </c>
      <c r="G80">
        <v>86.669805547652174</v>
      </c>
      <c r="H80">
        <v>48.149834502486812</v>
      </c>
      <c r="I80">
        <v>32.285238123733876</v>
      </c>
      <c r="J80">
        <v>25.218000000000004</v>
      </c>
      <c r="K80">
        <v>20.677799999999976</v>
      </c>
      <c r="L80">
        <v>21.449000000000012</v>
      </c>
      <c r="M80">
        <v>21.447000000000003</v>
      </c>
      <c r="N80">
        <v>25.323799999999977</v>
      </c>
      <c r="O80">
        <v>40.684025599999984</v>
      </c>
      <c r="P80">
        <v>69.775000000000006</v>
      </c>
      <c r="Q80">
        <v>94.677071999999981</v>
      </c>
      <c r="R80">
        <v>99.896000000000072</v>
      </c>
      <c r="S80">
        <v>91.375968</v>
      </c>
      <c r="T80">
        <v>82.984780000000001</v>
      </c>
      <c r="U80">
        <v>68.601689999999991</v>
      </c>
      <c r="V80">
        <v>41.964469999999977</v>
      </c>
      <c r="W80">
        <v>21.432999999999993</v>
      </c>
      <c r="X80">
        <v>22.244</v>
      </c>
      <c r="Y80">
        <v>22.24199999999999</v>
      </c>
      <c r="Z80">
        <v>26.221800000000002</v>
      </c>
      <c r="AA80">
        <v>41.894681599999956</v>
      </c>
      <c r="AB80">
        <v>71.275000000000006</v>
      </c>
      <c r="AC80">
        <v>96.808992000000018</v>
      </c>
      <c r="AD80">
        <v>98.201314999999994</v>
      </c>
      <c r="AE80">
        <v>84.384472000000017</v>
      </c>
      <c r="AF80">
        <v>81.790094999999951</v>
      </c>
      <c r="AG80">
        <v>68.101375999999988</v>
      </c>
      <c r="AH80">
        <v>41.09136749999999</v>
      </c>
      <c r="AI80">
        <v>20.366600000000005</v>
      </c>
      <c r="AJ80">
        <v>21.272999999999996</v>
      </c>
      <c r="AK80">
        <v>21.270999999999987</v>
      </c>
      <c r="AL80">
        <v>24.949399999999969</v>
      </c>
      <c r="AM80">
        <v>40.894681599999984</v>
      </c>
      <c r="AN80">
        <v>70.075000000000017</v>
      </c>
      <c r="AO80">
        <v>95.208991999999995</v>
      </c>
      <c r="AP80">
        <v>97.101314999999971</v>
      </c>
      <c r="AQ80">
        <v>88.784472000000022</v>
      </c>
      <c r="AR80">
        <v>80.790094999999951</v>
      </c>
      <c r="AS80">
        <v>67.401375999999971</v>
      </c>
      <c r="AT80">
        <v>40.491367499999996</v>
      </c>
      <c r="AU80">
        <v>19.871199999999988</v>
      </c>
      <c r="AV80">
        <v>20.973000000000013</v>
      </c>
      <c r="AW80">
        <v>20.971000000000004</v>
      </c>
      <c r="AX80">
        <v>24.589799999999968</v>
      </c>
      <c r="AY80">
        <v>40.394681599999984</v>
      </c>
      <c r="AZ80">
        <v>69.375</v>
      </c>
      <c r="BA80">
        <v>94.108992000000029</v>
      </c>
      <c r="BB80">
        <v>97.401314999999983</v>
      </c>
      <c r="BC80">
        <v>89.284471999999994</v>
      </c>
      <c r="BD80">
        <v>80.99009499999994</v>
      </c>
      <c r="BE80">
        <v>67.501375999999993</v>
      </c>
      <c r="BF80">
        <v>40.691367499999984</v>
      </c>
      <c r="BG80">
        <v>19.97120000000001</v>
      </c>
      <c r="BH80">
        <v>20.973000000000013</v>
      </c>
      <c r="BI80">
        <v>20.971000000000004</v>
      </c>
      <c r="BJ80">
        <v>24.589799999999968</v>
      </c>
      <c r="BK80">
        <v>40.394681599999984</v>
      </c>
      <c r="BL80">
        <v>69.474999999999994</v>
      </c>
      <c r="BM80">
        <v>94.508992000000006</v>
      </c>
      <c r="BN80">
        <v>97.701314999999994</v>
      </c>
      <c r="BO80">
        <v>89.384472000000017</v>
      </c>
      <c r="BP80">
        <v>81.090094999999963</v>
      </c>
      <c r="BQ80">
        <v>67.701375999999982</v>
      </c>
      <c r="BR80">
        <v>40.691367499999984</v>
      </c>
      <c r="BS80">
        <v>20.071200000000005</v>
      </c>
      <c r="BT80">
        <v>21.093500000000006</v>
      </c>
      <c r="BU80">
        <v>21.091499999999996</v>
      </c>
      <c r="BV80">
        <v>24.689799999999963</v>
      </c>
      <c r="BW80">
        <v>40.594681599999973</v>
      </c>
      <c r="BX80">
        <v>69.775000000000006</v>
      </c>
      <c r="BY80">
        <v>94.708991999999995</v>
      </c>
      <c r="BZ80">
        <v>94.0277355734585</v>
      </c>
      <c r="CA80">
        <v>80.500716499223898</v>
      </c>
      <c r="CB80">
        <v>70.297620143918863</v>
      </c>
      <c r="CC80">
        <v>68.200000000000017</v>
      </c>
      <c r="CD80">
        <v>38.5</v>
      </c>
      <c r="CE80">
        <v>20.075800000000015</v>
      </c>
      <c r="CF80">
        <v>21.093500000000006</v>
      </c>
      <c r="CG80">
        <v>21.091499999999996</v>
      </c>
      <c r="CH80">
        <v>24.909999999999997</v>
      </c>
      <c r="CI80">
        <v>40.794681599999961</v>
      </c>
      <c r="CJ80">
        <v>70.075000000000017</v>
      </c>
      <c r="CK80">
        <v>95.108992000000029</v>
      </c>
      <c r="CL80">
        <v>98.601315000000028</v>
      </c>
      <c r="CM80">
        <v>90.084472000000005</v>
      </c>
      <c r="CN80">
        <v>81.890094999999974</v>
      </c>
      <c r="CO80">
        <v>67.60275200000001</v>
      </c>
      <c r="CP80">
        <v>41.291367499999978</v>
      </c>
      <c r="CQ80">
        <v>20.17580000000001</v>
      </c>
      <c r="CR80">
        <v>21.1935</v>
      </c>
      <c r="CS80">
        <v>21.191499999999991</v>
      </c>
      <c r="CT80">
        <v>25.009999999999991</v>
      </c>
      <c r="CU80">
        <v>41.194681599999967</v>
      </c>
      <c r="CV80">
        <v>70.375000000000028</v>
      </c>
      <c r="CW80">
        <v>95.608992000000029</v>
      </c>
      <c r="CX80">
        <v>98.901314999999983</v>
      </c>
      <c r="CY80">
        <v>90.584472000000005</v>
      </c>
      <c r="CZ80">
        <v>82.190094999999928</v>
      </c>
      <c r="DA80">
        <v>68.601375999999988</v>
      </c>
      <c r="DB80">
        <v>41.491367499999996</v>
      </c>
      <c r="DC80">
        <v>20.280400000000014</v>
      </c>
      <c r="DD80">
        <v>21.314000000000021</v>
      </c>
      <c r="DE80">
        <v>21.312000000000012</v>
      </c>
      <c r="DF80">
        <v>25.130199999999974</v>
      </c>
      <c r="DG80">
        <v>41.494681599999979</v>
      </c>
      <c r="DH80">
        <v>70.675000000000011</v>
      </c>
      <c r="DI80">
        <v>95.908991999999984</v>
      </c>
      <c r="DJ80">
        <v>99.401314999999926</v>
      </c>
      <c r="DK80">
        <v>90.884471999999988</v>
      </c>
      <c r="DL80">
        <v>82.590094999999963</v>
      </c>
      <c r="DM80">
        <v>68.801376000000005</v>
      </c>
      <c r="DN80">
        <v>41.59136749999999</v>
      </c>
      <c r="DO80">
        <v>20.380400000000009</v>
      </c>
      <c r="DP80">
        <v>21.414000000000016</v>
      </c>
      <c r="DQ80">
        <v>21.412000000000006</v>
      </c>
      <c r="DR80">
        <v>25.230199999999968</v>
      </c>
      <c r="DS80">
        <v>41.594681599999944</v>
      </c>
      <c r="DT80">
        <v>70.974999999999994</v>
      </c>
      <c r="DU80">
        <v>96.308992000000018</v>
      </c>
      <c r="DV80">
        <v>99.901314999999926</v>
      </c>
      <c r="DW80">
        <v>85.884471999999988</v>
      </c>
      <c r="DX80">
        <v>82.990094999999997</v>
      </c>
      <c r="DY80">
        <v>69.301375999999976</v>
      </c>
      <c r="DZ80">
        <v>41.891367499999973</v>
      </c>
      <c r="EA80">
        <v>20.485000000000014</v>
      </c>
      <c r="EB80">
        <v>21.53449999999998</v>
      </c>
      <c r="EC80">
        <v>21.53249999999997</v>
      </c>
      <c r="ED80">
        <v>25.350399999999979</v>
      </c>
      <c r="EE80">
        <v>41.794681599999961</v>
      </c>
      <c r="EF80">
        <v>71.275000000000006</v>
      </c>
      <c r="EG80">
        <v>96.808992000000018</v>
      </c>
      <c r="EH80">
        <v>100.20131499999999</v>
      </c>
      <c r="EI80">
        <v>91.684472</v>
      </c>
      <c r="EJ80">
        <v>83.290095000000008</v>
      </c>
      <c r="EK80">
        <v>69.501375999999965</v>
      </c>
      <c r="EL80">
        <v>41.991367499999996</v>
      </c>
      <c r="EM80">
        <v>20.585000000000008</v>
      </c>
      <c r="EN80">
        <v>21.634500000000003</v>
      </c>
      <c r="EO80">
        <v>21.632499999999993</v>
      </c>
      <c r="EP80">
        <v>25.470599999999962</v>
      </c>
      <c r="EQ80">
        <v>42.094681599999973</v>
      </c>
      <c r="ER80">
        <v>71.574999999999989</v>
      </c>
      <c r="ES80">
        <v>97.208991999999995</v>
      </c>
      <c r="ET80">
        <v>96.5277355734585</v>
      </c>
      <c r="EU80">
        <v>88.100716499223864</v>
      </c>
      <c r="EV80">
        <v>72.297620143918863</v>
      </c>
      <c r="EW80">
        <v>69.800000000000011</v>
      </c>
      <c r="EX80">
        <v>39.799999999999983</v>
      </c>
      <c r="EY80">
        <v>20.689600000000013</v>
      </c>
      <c r="EZ80">
        <v>21.634500000000003</v>
      </c>
      <c r="FA80">
        <v>21.632499999999993</v>
      </c>
      <c r="FB80">
        <v>25.590799999999973</v>
      </c>
      <c r="FC80">
        <v>42.294681599999961</v>
      </c>
      <c r="FD80">
        <v>71.875</v>
      </c>
      <c r="FE80">
        <v>97.508992000000006</v>
      </c>
      <c r="FF80">
        <v>101.00131499999995</v>
      </c>
      <c r="FG80">
        <v>92.284472000000022</v>
      </c>
      <c r="FH80">
        <v>83.990094999999997</v>
      </c>
      <c r="FI80">
        <v>69.102752000000038</v>
      </c>
      <c r="FJ80">
        <v>42.391367499999973</v>
      </c>
      <c r="FK80">
        <v>20.794199999999989</v>
      </c>
      <c r="FL80">
        <v>21.754999999999995</v>
      </c>
      <c r="FM80">
        <v>21.773499999999984</v>
      </c>
      <c r="FN80">
        <v>25.690799999999967</v>
      </c>
      <c r="FO80">
        <v>42.494681599999979</v>
      </c>
      <c r="FP80">
        <v>72.275000000000006</v>
      </c>
      <c r="FQ80">
        <v>98.008991999999949</v>
      </c>
      <c r="FR80">
        <v>101.30131500000002</v>
      </c>
      <c r="FS80">
        <v>87.284471999999994</v>
      </c>
      <c r="FT80">
        <v>84.390094999999974</v>
      </c>
      <c r="FU80">
        <v>70.201375999999982</v>
      </c>
      <c r="FV80">
        <v>42.59136749999999</v>
      </c>
      <c r="FW80">
        <v>20.894199999999984</v>
      </c>
      <c r="FX80">
        <v>21.875499999999988</v>
      </c>
      <c r="FY80">
        <v>21.873499999999979</v>
      </c>
      <c r="FZ80">
        <v>25.790799999999962</v>
      </c>
      <c r="GA80">
        <v>42.594681599999973</v>
      </c>
      <c r="GB80">
        <v>72.474999999999994</v>
      </c>
      <c r="GC80">
        <v>98.40899200000004</v>
      </c>
      <c r="GD80">
        <v>101.80131500000002</v>
      </c>
      <c r="GE80">
        <v>93.084471999999977</v>
      </c>
      <c r="GF80">
        <v>84.790094999999951</v>
      </c>
      <c r="GG80">
        <v>70.501375999999965</v>
      </c>
      <c r="GH80">
        <v>42.691367499999984</v>
      </c>
      <c r="GI80">
        <v>20.894199999999984</v>
      </c>
      <c r="GJ80">
        <v>21.975500000000011</v>
      </c>
      <c r="GK80">
        <v>21.973500000000001</v>
      </c>
      <c r="GL80">
        <v>25.810999999999979</v>
      </c>
      <c r="GM80">
        <v>42.99468159999995</v>
      </c>
      <c r="GN80">
        <v>72.775000000000006</v>
      </c>
      <c r="GO80">
        <v>98.708991999999995</v>
      </c>
      <c r="GP80">
        <v>102.10131499999997</v>
      </c>
      <c r="GQ80">
        <v>93.284472000000022</v>
      </c>
      <c r="GR80">
        <v>84.99009499999994</v>
      </c>
      <c r="GS80">
        <v>70.801375999999976</v>
      </c>
      <c r="GT80">
        <v>42.991367499999967</v>
      </c>
      <c r="GU80">
        <v>20.998800000000017</v>
      </c>
      <c r="GV80">
        <v>22.195999999999998</v>
      </c>
      <c r="GW80">
        <v>22.193999999999988</v>
      </c>
      <c r="GX80">
        <v>25.910999999999973</v>
      </c>
      <c r="GY80">
        <v>43.094681599999973</v>
      </c>
      <c r="GZ80">
        <v>72.974999999999994</v>
      </c>
      <c r="HA80">
        <v>99.108991999999972</v>
      </c>
      <c r="HB80">
        <v>102.40131500000004</v>
      </c>
      <c r="HC80">
        <v>93.684472</v>
      </c>
      <c r="HD80">
        <v>85.290094999999951</v>
      </c>
      <c r="HE80">
        <v>71.001375999999965</v>
      </c>
      <c r="HF80">
        <v>43.09136749999999</v>
      </c>
      <c r="HG80">
        <v>21.098800000000011</v>
      </c>
      <c r="HH80">
        <v>22.195999999999998</v>
      </c>
      <c r="HI80">
        <v>22.193999999999988</v>
      </c>
      <c r="HJ80">
        <v>26.031199999999984</v>
      </c>
      <c r="HK80">
        <v>43.394681599999956</v>
      </c>
      <c r="HL80">
        <v>73.375</v>
      </c>
      <c r="HM80">
        <v>99.508992000000063</v>
      </c>
      <c r="HN80">
        <v>98.627735573458466</v>
      </c>
      <c r="HO80">
        <v>84.700716499223887</v>
      </c>
      <c r="HP80">
        <v>74.097620143918817</v>
      </c>
      <c r="HQ80">
        <v>71.200000000000017</v>
      </c>
      <c r="HR80">
        <v>40.899999999999977</v>
      </c>
      <c r="HS80">
        <v>21.303399999999982</v>
      </c>
      <c r="HT80">
        <v>22.295999999999992</v>
      </c>
      <c r="HU80">
        <v>22.293999999999983</v>
      </c>
      <c r="HV80">
        <v>26.131199999999978</v>
      </c>
      <c r="HW80">
        <v>43.594681599999973</v>
      </c>
      <c r="HX80">
        <v>73.575000000000017</v>
      </c>
      <c r="HY80">
        <v>99.708991999999995</v>
      </c>
      <c r="HZ80">
        <v>103.20131499999994</v>
      </c>
      <c r="IA80">
        <v>94.384471999999988</v>
      </c>
      <c r="IB80">
        <v>85.890094999999974</v>
      </c>
      <c r="IC80">
        <v>70.802752000000027</v>
      </c>
      <c r="ID80">
        <v>43.491367499999967</v>
      </c>
      <c r="IE80">
        <v>21.303399999999982</v>
      </c>
      <c r="IF80">
        <v>22.416500000000013</v>
      </c>
      <c r="IG80">
        <v>22.414500000000004</v>
      </c>
      <c r="IH80">
        <v>26.231199999999973</v>
      </c>
      <c r="II80">
        <v>43.694681599999967</v>
      </c>
      <c r="IJ80">
        <v>73.875000000000028</v>
      </c>
      <c r="IK80">
        <v>100.10899200000003</v>
      </c>
      <c r="IL80">
        <v>103.50131500000001</v>
      </c>
      <c r="IM80">
        <v>94.684472</v>
      </c>
      <c r="IN80">
        <v>86.190094999999985</v>
      </c>
      <c r="IO80">
        <v>71.701375999999982</v>
      </c>
      <c r="IP80">
        <v>43.691367499999984</v>
      </c>
      <c r="IQ80">
        <v>21.403400000000005</v>
      </c>
      <c r="IR80">
        <v>22.416500000000013</v>
      </c>
      <c r="IS80">
        <v>22.414500000000004</v>
      </c>
      <c r="IT80">
        <v>26.471599999999995</v>
      </c>
      <c r="IU80">
        <v>43.894681599999956</v>
      </c>
    </row>
    <row r="82" spans="3:255">
      <c r="E82" t="s">
        <v>865</v>
      </c>
    </row>
    <row r="84" spans="3:255">
      <c r="C84" t="s">
        <v>765</v>
      </c>
      <c r="D84" t="s">
        <v>866</v>
      </c>
      <c r="E84" t="s">
        <v>867</v>
      </c>
      <c r="F84">
        <v>103.90024</v>
      </c>
      <c r="G84">
        <v>84.213119999999975</v>
      </c>
      <c r="H84">
        <v>142.89903000000001</v>
      </c>
      <c r="I84">
        <v>166.58476187626613</v>
      </c>
      <c r="J84">
        <v>180.28224</v>
      </c>
      <c r="K84">
        <v>178.19220000000001</v>
      </c>
      <c r="L84">
        <v>180.11295000000015</v>
      </c>
      <c r="M84">
        <v>183.30593999999996</v>
      </c>
      <c r="N84">
        <v>172.12576000000001</v>
      </c>
      <c r="O84">
        <v>163.34044640000002</v>
      </c>
      <c r="P84">
        <v>129.37241</v>
      </c>
      <c r="Q84">
        <v>100.50024000000002</v>
      </c>
      <c r="R84">
        <v>97.100239999999928</v>
      </c>
      <c r="S84">
        <v>81.413120000000021</v>
      </c>
      <c r="T84">
        <v>113.79902999999999</v>
      </c>
      <c r="U84">
        <v>128.67000000000002</v>
      </c>
      <c r="V84">
        <v>162.75773000000001</v>
      </c>
      <c r="W84">
        <v>177.43700000000001</v>
      </c>
      <c r="X84">
        <v>180.05624000000017</v>
      </c>
      <c r="Y84">
        <v>183.25824</v>
      </c>
      <c r="Z84">
        <v>171.23733600000003</v>
      </c>
      <c r="AA84">
        <v>162.1351104</v>
      </c>
      <c r="AB84">
        <v>127.87241</v>
      </c>
      <c r="AC84">
        <v>98.400239999999997</v>
      </c>
      <c r="AD84">
        <v>98.800239999999974</v>
      </c>
      <c r="AE84">
        <v>95.042159999999996</v>
      </c>
      <c r="AF84">
        <v>114.99903000000003</v>
      </c>
      <c r="AG84">
        <v>129.97</v>
      </c>
      <c r="AH84">
        <v>163.63136249999999</v>
      </c>
      <c r="AI84">
        <v>178.5034</v>
      </c>
      <c r="AJ84">
        <v>174.42723999999981</v>
      </c>
      <c r="AK84">
        <v>184.22924</v>
      </c>
      <c r="AL84">
        <v>172.51080000000005</v>
      </c>
      <c r="AM84">
        <v>163.13511039999997</v>
      </c>
      <c r="AN84">
        <v>129.07240999999999</v>
      </c>
      <c r="AO84">
        <v>100.00024000000002</v>
      </c>
      <c r="AP84">
        <v>99.900239999999997</v>
      </c>
      <c r="AQ84">
        <v>84.013119999999986</v>
      </c>
      <c r="AR84">
        <v>115.99903000000003</v>
      </c>
      <c r="AS84">
        <v>130.67000000000002</v>
      </c>
      <c r="AT84">
        <v>164.23136249999999</v>
      </c>
      <c r="AU84">
        <v>178.99880000000002</v>
      </c>
      <c r="AV84">
        <v>181.32724000000016</v>
      </c>
      <c r="AW84">
        <v>184.52923999999999</v>
      </c>
      <c r="AX84">
        <v>172.87040000000005</v>
      </c>
      <c r="AY84">
        <v>163.63511039999997</v>
      </c>
      <c r="AZ84">
        <v>129.77241000000001</v>
      </c>
      <c r="BA84">
        <v>101.10023999999999</v>
      </c>
      <c r="BB84">
        <v>99.600239999999985</v>
      </c>
      <c r="BC84">
        <v>83.513120000000015</v>
      </c>
      <c r="BD84">
        <v>115.79903000000004</v>
      </c>
      <c r="BE84">
        <v>130.57</v>
      </c>
      <c r="BF84">
        <v>164.0313625</v>
      </c>
      <c r="BG84">
        <v>178.89879999999999</v>
      </c>
      <c r="BH84">
        <v>181.32724000000016</v>
      </c>
      <c r="BI84">
        <v>184.52923999999999</v>
      </c>
      <c r="BJ84">
        <v>172.87040000000005</v>
      </c>
      <c r="BK84">
        <v>163.63511039999997</v>
      </c>
      <c r="BL84">
        <v>129.67241000000001</v>
      </c>
      <c r="BM84">
        <v>100.70024000000001</v>
      </c>
      <c r="BN84">
        <v>99.300239999999974</v>
      </c>
      <c r="BO84">
        <v>83.413119999999992</v>
      </c>
      <c r="BP84">
        <v>115.69903000000002</v>
      </c>
      <c r="BQ84">
        <v>130.37</v>
      </c>
      <c r="BR84">
        <v>164.0313625</v>
      </c>
      <c r="BS84">
        <v>178.7988</v>
      </c>
      <c r="BT84">
        <v>181.20674000000017</v>
      </c>
      <c r="BU84">
        <v>184.40873999999999</v>
      </c>
      <c r="BV84">
        <v>172.77040000000005</v>
      </c>
      <c r="BW84">
        <v>163.43511039999999</v>
      </c>
      <c r="BX84">
        <v>129.37241</v>
      </c>
      <c r="BY84">
        <v>100.50024000000002</v>
      </c>
      <c r="BZ84">
        <v>103.00023999999996</v>
      </c>
      <c r="CA84">
        <v>97.242159999999984</v>
      </c>
      <c r="CB84">
        <v>119.89903000000001</v>
      </c>
      <c r="CC84">
        <v>130.66999999999999</v>
      </c>
      <c r="CD84">
        <v>167.00023999999999</v>
      </c>
      <c r="CE84">
        <v>178.79419999999999</v>
      </c>
      <c r="CF84">
        <v>173.87374999999983</v>
      </c>
      <c r="CG84">
        <v>183.66674</v>
      </c>
      <c r="CH84">
        <v>172.55020000000002</v>
      </c>
      <c r="CI84">
        <v>163.2351104</v>
      </c>
      <c r="CJ84">
        <v>129.07240999999999</v>
      </c>
      <c r="CK84">
        <v>100.10023999999999</v>
      </c>
      <c r="CL84">
        <v>98.40023999999994</v>
      </c>
      <c r="CM84">
        <v>82.713120000000004</v>
      </c>
      <c r="CN84">
        <v>114.89903000000001</v>
      </c>
      <c r="CO84">
        <v>129.67000000000002</v>
      </c>
      <c r="CP84">
        <v>163.43136250000001</v>
      </c>
      <c r="CQ84">
        <v>178.6942</v>
      </c>
      <c r="CR84">
        <v>181.10674000000017</v>
      </c>
      <c r="CS84">
        <v>184.30874</v>
      </c>
      <c r="CT84">
        <v>172.45020000000002</v>
      </c>
      <c r="CU84">
        <v>162.83511039999999</v>
      </c>
      <c r="CV84">
        <v>128.77240999999998</v>
      </c>
      <c r="CW84">
        <v>99.600239999999985</v>
      </c>
      <c r="CX84">
        <v>98.100239999999985</v>
      </c>
      <c r="CY84">
        <v>82.213120000000004</v>
      </c>
      <c r="CZ84">
        <v>114.59903000000006</v>
      </c>
      <c r="DA84">
        <v>129.47</v>
      </c>
      <c r="DB84">
        <v>163.23136249999999</v>
      </c>
      <c r="DC84">
        <v>178.58959999999999</v>
      </c>
      <c r="DD84">
        <v>180.98624000000015</v>
      </c>
      <c r="DE84">
        <v>184.18823999999998</v>
      </c>
      <c r="DF84">
        <v>172.33000000000004</v>
      </c>
      <c r="DG84">
        <v>162.53511039999998</v>
      </c>
      <c r="DH84">
        <v>128.47241</v>
      </c>
      <c r="DI84">
        <v>99.300240000000031</v>
      </c>
      <c r="DJ84">
        <v>97.600240000000042</v>
      </c>
      <c r="DK84">
        <v>81.913120000000021</v>
      </c>
      <c r="DL84">
        <v>114.19903000000002</v>
      </c>
      <c r="DM84">
        <v>129.26999999999998</v>
      </c>
      <c r="DN84">
        <v>163.13136249999999</v>
      </c>
      <c r="DO84">
        <v>178.4896</v>
      </c>
      <c r="DP84">
        <v>180.88624000000016</v>
      </c>
      <c r="DQ84">
        <v>184.08823999999998</v>
      </c>
      <c r="DR84">
        <v>172.23000000000005</v>
      </c>
      <c r="DS84">
        <v>162.43511040000001</v>
      </c>
      <c r="DT84">
        <v>128.17241000000001</v>
      </c>
      <c r="DU84">
        <v>98.900239999999997</v>
      </c>
      <c r="DV84">
        <v>97.100240000000042</v>
      </c>
      <c r="DW84">
        <v>93.542160000000024</v>
      </c>
      <c r="DX84">
        <v>113.79902999999999</v>
      </c>
      <c r="DY84">
        <v>128.77000000000001</v>
      </c>
      <c r="DZ84">
        <v>162.83136250000001</v>
      </c>
      <c r="EA84">
        <v>178.38499999999999</v>
      </c>
      <c r="EB84">
        <v>174.16573999999983</v>
      </c>
      <c r="EC84">
        <v>183.96774000000002</v>
      </c>
      <c r="ED84">
        <v>172.10980000000004</v>
      </c>
      <c r="EE84">
        <v>162.2351104</v>
      </c>
      <c r="EF84">
        <v>127.87241</v>
      </c>
      <c r="EG84">
        <v>98.400239999999997</v>
      </c>
      <c r="EH84">
        <v>96.800239999999974</v>
      </c>
      <c r="EI84">
        <v>81.113120000000009</v>
      </c>
      <c r="EJ84">
        <v>113.49902999999998</v>
      </c>
      <c r="EK84">
        <v>128.57000000000002</v>
      </c>
      <c r="EL84">
        <v>162.73136249999999</v>
      </c>
      <c r="EM84">
        <v>178.285</v>
      </c>
      <c r="EN84">
        <v>180.66574000000017</v>
      </c>
      <c r="EO84">
        <v>183.86774</v>
      </c>
      <c r="EP84">
        <v>171.98960000000005</v>
      </c>
      <c r="EQ84">
        <v>161.93511039999999</v>
      </c>
      <c r="ER84">
        <v>127.57241000000002</v>
      </c>
      <c r="ES84">
        <v>98.000240000000019</v>
      </c>
      <c r="ET84">
        <v>100.50023999999996</v>
      </c>
      <c r="EU84">
        <v>83.013120000000015</v>
      </c>
      <c r="EV84">
        <v>117.89903000000001</v>
      </c>
      <c r="EW84">
        <v>129.07</v>
      </c>
      <c r="EX84">
        <v>165.70024000000001</v>
      </c>
      <c r="EY84">
        <v>178.18039999999999</v>
      </c>
      <c r="EZ84">
        <v>179.9327500000002</v>
      </c>
      <c r="FA84">
        <v>183.12574000000001</v>
      </c>
      <c r="FB84">
        <v>171.86940000000004</v>
      </c>
      <c r="FC84">
        <v>161.7351104</v>
      </c>
      <c r="FD84">
        <v>127.27241000000001</v>
      </c>
      <c r="FE84">
        <v>97.700240000000008</v>
      </c>
      <c r="FF84">
        <v>96.000240000000019</v>
      </c>
      <c r="FG84">
        <v>80.513119999999986</v>
      </c>
      <c r="FH84">
        <v>112.79902999999999</v>
      </c>
      <c r="FI84">
        <v>128.16999999999999</v>
      </c>
      <c r="FJ84">
        <v>162.33136250000001</v>
      </c>
      <c r="FK84">
        <v>178.07580000000002</v>
      </c>
      <c r="FL84">
        <v>180.54524000000018</v>
      </c>
      <c r="FM84">
        <v>183.72674000000001</v>
      </c>
      <c r="FN84">
        <v>171.76940000000005</v>
      </c>
      <c r="FO84">
        <v>161.53511039999998</v>
      </c>
      <c r="FP84">
        <v>126.87241</v>
      </c>
      <c r="FQ84">
        <v>97.200240000000065</v>
      </c>
      <c r="FR84">
        <v>95.700239999999951</v>
      </c>
      <c r="FS84">
        <v>92.142160000000018</v>
      </c>
      <c r="FT84">
        <v>112.39903000000001</v>
      </c>
      <c r="FU84">
        <v>127.87</v>
      </c>
      <c r="FV84">
        <v>162.13136249999999</v>
      </c>
      <c r="FW84">
        <v>177.97580000000002</v>
      </c>
      <c r="FX84">
        <v>173.82473999999982</v>
      </c>
      <c r="FY84">
        <v>183.62674000000001</v>
      </c>
      <c r="FZ84">
        <v>171.66940000000005</v>
      </c>
      <c r="GA84">
        <v>161.43511039999999</v>
      </c>
      <c r="GB84">
        <v>126.67241000000001</v>
      </c>
      <c r="GC84">
        <v>96.800239999999974</v>
      </c>
      <c r="GD84">
        <v>95.200239999999951</v>
      </c>
      <c r="GE84">
        <v>79.713120000000032</v>
      </c>
      <c r="GF84">
        <v>111.99903000000003</v>
      </c>
      <c r="GG84">
        <v>127.57000000000002</v>
      </c>
      <c r="GH84">
        <v>162.0313625</v>
      </c>
      <c r="GI84">
        <v>177.97580000000002</v>
      </c>
      <c r="GJ84">
        <v>180.32474000000016</v>
      </c>
      <c r="GK84">
        <v>183.52673999999999</v>
      </c>
      <c r="GL84">
        <v>171.64920000000004</v>
      </c>
      <c r="GM84">
        <v>161.03511040000001</v>
      </c>
      <c r="GN84">
        <v>126.37241</v>
      </c>
      <c r="GO84">
        <v>96.500240000000019</v>
      </c>
      <c r="GP84">
        <v>94.900239999999997</v>
      </c>
      <c r="GQ84">
        <v>79.513119999999986</v>
      </c>
      <c r="GR84">
        <v>111.79903000000004</v>
      </c>
      <c r="GS84">
        <v>127.27000000000001</v>
      </c>
      <c r="GT84">
        <v>161.73136250000002</v>
      </c>
      <c r="GU84">
        <v>177.87119999999999</v>
      </c>
      <c r="GV84">
        <v>180.10424000000017</v>
      </c>
      <c r="GW84">
        <v>183.30624</v>
      </c>
      <c r="GX84">
        <v>171.54920000000004</v>
      </c>
      <c r="GY84">
        <v>160.93511039999999</v>
      </c>
      <c r="GZ84">
        <v>126.17241000000001</v>
      </c>
      <c r="HA84">
        <v>96.100240000000042</v>
      </c>
      <c r="HB84">
        <v>94.600239999999928</v>
      </c>
      <c r="HC84">
        <v>79.113120000000009</v>
      </c>
      <c r="HD84">
        <v>111.49903000000003</v>
      </c>
      <c r="HE84">
        <v>127.07000000000002</v>
      </c>
      <c r="HF84">
        <v>161.63136249999999</v>
      </c>
      <c r="HG84">
        <v>177.77119999999999</v>
      </c>
      <c r="HH84">
        <v>180.10424000000017</v>
      </c>
      <c r="HI84">
        <v>183.30624</v>
      </c>
      <c r="HJ84">
        <v>171.42900000000003</v>
      </c>
      <c r="HK84">
        <v>160.6351104</v>
      </c>
      <c r="HL84">
        <v>125.77241000000001</v>
      </c>
      <c r="HM84">
        <v>95.700239999999951</v>
      </c>
      <c r="HN84">
        <v>98.400239999999997</v>
      </c>
      <c r="HO84">
        <v>93.042159999999996</v>
      </c>
      <c r="HP84">
        <v>116.09903000000006</v>
      </c>
      <c r="HQ84">
        <v>127.66999999999999</v>
      </c>
      <c r="HR84">
        <v>164.60024000000001</v>
      </c>
      <c r="HS84">
        <v>177.56660000000002</v>
      </c>
      <c r="HT84">
        <v>172.67124999999984</v>
      </c>
      <c r="HU84">
        <v>182.46424000000002</v>
      </c>
      <c r="HV84">
        <v>171.32900000000004</v>
      </c>
      <c r="HW84">
        <v>160.43511039999999</v>
      </c>
      <c r="HX84">
        <v>125.57240999999999</v>
      </c>
      <c r="HY84">
        <v>95.500240000000019</v>
      </c>
      <c r="HZ84">
        <v>93.800240000000031</v>
      </c>
      <c r="IA84">
        <v>78.413120000000021</v>
      </c>
      <c r="IB84">
        <v>110.89903000000001</v>
      </c>
      <c r="IC84">
        <v>126.47</v>
      </c>
      <c r="ID84">
        <v>161.23136250000002</v>
      </c>
      <c r="IE84">
        <v>177.56660000000002</v>
      </c>
      <c r="IF84">
        <v>179.88374000000016</v>
      </c>
      <c r="IG84">
        <v>183.08573999999999</v>
      </c>
      <c r="IH84">
        <v>171.22900000000004</v>
      </c>
      <c r="II84">
        <v>160.33511039999999</v>
      </c>
      <c r="IJ84">
        <v>125.27240999999998</v>
      </c>
      <c r="IK84">
        <v>95.100239999999985</v>
      </c>
      <c r="IL84">
        <v>93.500239999999962</v>
      </c>
      <c r="IM84">
        <v>78.113120000000009</v>
      </c>
      <c r="IN84">
        <v>110.59903</v>
      </c>
      <c r="IO84">
        <v>126.37</v>
      </c>
      <c r="IP84">
        <v>161.0313625</v>
      </c>
      <c r="IQ84">
        <v>177.4666</v>
      </c>
      <c r="IR84">
        <v>179.88374000000016</v>
      </c>
      <c r="IS84">
        <v>183.08573999999999</v>
      </c>
      <c r="IT84">
        <v>170.98860000000002</v>
      </c>
      <c r="IU84">
        <v>160.1351104</v>
      </c>
    </row>
    <row r="85" spans="3:255">
      <c r="C85" t="s">
        <v>765</v>
      </c>
      <c r="D85" t="s">
        <v>868</v>
      </c>
      <c r="E85" t="s">
        <v>869</v>
      </c>
      <c r="F85">
        <v>101.56068799142942</v>
      </c>
      <c r="G85">
        <v>82.316868614594185</v>
      </c>
      <c r="H85">
        <v>139.68133086225706</v>
      </c>
      <c r="I85">
        <v>162.83372420546894</v>
      </c>
      <c r="J85">
        <v>176.22277221915942</v>
      </c>
      <c r="K85">
        <v>174.17979425943955</v>
      </c>
      <c r="L85">
        <v>176.05729417146625</v>
      </c>
      <c r="M85">
        <v>179.1783866843395</v>
      </c>
      <c r="N85">
        <v>168.24995405831271</v>
      </c>
      <c r="O85">
        <v>159.66246192704853</v>
      </c>
      <c r="P85">
        <v>126.45929371009426</v>
      </c>
      <c r="Q85">
        <v>98.237246783104425</v>
      </c>
      <c r="R85">
        <v>94.913805574779303</v>
      </c>
      <c r="S85">
        <v>79.579917031267726</v>
      </c>
      <c r="T85">
        <v>111.23658404982814</v>
      </c>
      <c r="U85">
        <v>125.77270008093558</v>
      </c>
      <c r="V85">
        <v>159.09286672218769</v>
      </c>
      <c r="W85">
        <v>173.44159931810808</v>
      </c>
      <c r="X85">
        <v>176.00186112707681</v>
      </c>
      <c r="Y85">
        <v>179.13176075915217</v>
      </c>
      <c r="Z85">
        <v>167.38153496064658</v>
      </c>
      <c r="AA85">
        <v>158.48426682931978</v>
      </c>
      <c r="AB85">
        <v>124.99306964759793</v>
      </c>
      <c r="AC85">
        <v>96.184533095609524</v>
      </c>
      <c r="AD85">
        <v>96.575526178941857</v>
      </c>
      <c r="AE85">
        <v>92.902067962417732</v>
      </c>
      <c r="AF85">
        <v>112.40956329982525</v>
      </c>
      <c r="AG85">
        <v>127.04342760176571</v>
      </c>
      <c r="AH85">
        <v>159.94682738437356</v>
      </c>
      <c r="AI85">
        <v>174.48398687827211</v>
      </c>
      <c r="AJ85">
        <v>170.4996109618819</v>
      </c>
      <c r="AK85">
        <v>180.08089646894146</v>
      </c>
      <c r="AL85">
        <v>168.62632400032848</v>
      </c>
      <c r="AM85">
        <v>159.46174953765063</v>
      </c>
      <c r="AN85">
        <v>126.16604889759499</v>
      </c>
      <c r="AO85">
        <v>97.748505428938969</v>
      </c>
      <c r="AP85">
        <v>97.650757158105861</v>
      </c>
      <c r="AQ85">
        <v>82.121372072928011</v>
      </c>
      <c r="AR85">
        <v>113.38704600815615</v>
      </c>
      <c r="AS85">
        <v>127.72766549759736</v>
      </c>
      <c r="AT85">
        <v>160.5333170093721</v>
      </c>
      <c r="AU85">
        <v>174.96823181197925</v>
      </c>
      <c r="AV85">
        <v>177.24424164936536</v>
      </c>
      <c r="AW85">
        <v>180.3741412814407</v>
      </c>
      <c r="AX85">
        <v>168.97782678224425</v>
      </c>
      <c r="AY85">
        <v>159.95049089181609</v>
      </c>
      <c r="AZ85">
        <v>126.85028679342662</v>
      </c>
      <c r="BA85">
        <v>98.823736408102917</v>
      </c>
      <c r="BB85">
        <v>97.35751234560658</v>
      </c>
      <c r="BC85">
        <v>81.632630718762599</v>
      </c>
      <c r="BD85">
        <v>113.19154946648997</v>
      </c>
      <c r="BE85">
        <v>127.62991722676425</v>
      </c>
      <c r="BF85">
        <v>160.33782046770591</v>
      </c>
      <c r="BG85">
        <v>174.87048354114614</v>
      </c>
      <c r="BH85">
        <v>177.24424164936536</v>
      </c>
      <c r="BI85">
        <v>180.3741412814407</v>
      </c>
      <c r="BJ85">
        <v>168.97782678224425</v>
      </c>
      <c r="BK85">
        <v>159.95049089181609</v>
      </c>
      <c r="BL85">
        <v>126.75253852259354</v>
      </c>
      <c r="BM85">
        <v>98.432743324770584</v>
      </c>
      <c r="BN85">
        <v>97.064267533107312</v>
      </c>
      <c r="BO85">
        <v>81.53488244792949</v>
      </c>
      <c r="BP85">
        <v>113.09380119565687</v>
      </c>
      <c r="BQ85">
        <v>127.43442068509808</v>
      </c>
      <c r="BR85">
        <v>160.33782046770591</v>
      </c>
      <c r="BS85">
        <v>174.77273527031306</v>
      </c>
      <c r="BT85">
        <v>177.12645498301151</v>
      </c>
      <c r="BU85">
        <v>180.25635461508685</v>
      </c>
      <c r="BV85">
        <v>168.88007851141117</v>
      </c>
      <c r="BW85">
        <v>159.75499435014993</v>
      </c>
      <c r="BX85">
        <v>126.45929371009426</v>
      </c>
      <c r="BY85">
        <v>98.237246783104425</v>
      </c>
      <c r="BZ85">
        <v>100.68095355393159</v>
      </c>
      <c r="CA85">
        <v>95.052529920745684</v>
      </c>
      <c r="CB85">
        <v>117.19922857064658</v>
      </c>
      <c r="CC85">
        <v>127.72766549759733</v>
      </c>
      <c r="CD85">
        <v>163.23984688710854</v>
      </c>
      <c r="CE85">
        <v>174.76823884985473</v>
      </c>
      <c r="CF85">
        <v>169.95858405764784</v>
      </c>
      <c r="CG85">
        <v>179.53106244550534</v>
      </c>
      <c r="CH85">
        <v>168.66483681903668</v>
      </c>
      <c r="CI85">
        <v>159.55949780848377</v>
      </c>
      <c r="CJ85">
        <v>126.16604889759499</v>
      </c>
      <c r="CK85">
        <v>97.846253699772035</v>
      </c>
      <c r="CL85">
        <v>96.184533095609481</v>
      </c>
      <c r="CM85">
        <v>80.850644552097876</v>
      </c>
      <c r="CN85">
        <v>112.31181502899214</v>
      </c>
      <c r="CO85">
        <v>126.75018278926646</v>
      </c>
      <c r="CP85">
        <v>159.75133084270738</v>
      </c>
      <c r="CQ85">
        <v>174.67049057902165</v>
      </c>
      <c r="CR85">
        <v>177.02870671217843</v>
      </c>
      <c r="CS85">
        <v>180.15860634425377</v>
      </c>
      <c r="CT85">
        <v>168.5670885482036</v>
      </c>
      <c r="CU85">
        <v>159.16850472515139</v>
      </c>
      <c r="CV85">
        <v>125.87280408509571</v>
      </c>
      <c r="CW85">
        <v>97.35751234560658</v>
      </c>
      <c r="CX85">
        <v>95.891288283110256</v>
      </c>
      <c r="CY85">
        <v>80.361903197932421</v>
      </c>
      <c r="CZ85">
        <v>112.01857021649292</v>
      </c>
      <c r="DA85">
        <v>126.55468624760027</v>
      </c>
      <c r="DB85">
        <v>159.55583430104119</v>
      </c>
      <c r="DC85">
        <v>174.56824588773023</v>
      </c>
      <c r="DD85">
        <v>176.91092004582453</v>
      </c>
      <c r="DE85">
        <v>180.04081967789986</v>
      </c>
      <c r="DF85">
        <v>168.44959512666225</v>
      </c>
      <c r="DG85">
        <v>158.87525991265213</v>
      </c>
      <c r="DH85">
        <v>125.57955927259646</v>
      </c>
      <c r="DI85">
        <v>97.064267533107369</v>
      </c>
      <c r="DJ85">
        <v>95.402546928944858</v>
      </c>
      <c r="DK85">
        <v>80.068658385433181</v>
      </c>
      <c r="DL85">
        <v>111.62757713316053</v>
      </c>
      <c r="DM85">
        <v>126.35918970593407</v>
      </c>
      <c r="DN85">
        <v>159.45808603020811</v>
      </c>
      <c r="DO85">
        <v>174.47049761689715</v>
      </c>
      <c r="DP85">
        <v>176.81317177499145</v>
      </c>
      <c r="DQ85">
        <v>179.94307140706678</v>
      </c>
      <c r="DR85">
        <v>168.35184685582917</v>
      </c>
      <c r="DS85">
        <v>158.77751164181905</v>
      </c>
      <c r="DT85">
        <v>125.2863144600972</v>
      </c>
      <c r="DU85">
        <v>96.673274449774979</v>
      </c>
      <c r="DV85">
        <v>94.913805574779417</v>
      </c>
      <c r="DW85">
        <v>91.435843899921423</v>
      </c>
      <c r="DX85">
        <v>111.23658404982814</v>
      </c>
      <c r="DY85">
        <v>125.87044835176866</v>
      </c>
      <c r="DZ85">
        <v>159.16484121770887</v>
      </c>
      <c r="EA85">
        <v>174.36825292560573</v>
      </c>
      <c r="EB85">
        <v>170.24399923365337</v>
      </c>
      <c r="EC85">
        <v>179.82528474071296</v>
      </c>
      <c r="ED85">
        <v>168.23435343428778</v>
      </c>
      <c r="EE85">
        <v>158.58201510015286</v>
      </c>
      <c r="EF85">
        <v>124.99306964759793</v>
      </c>
      <c r="EG85">
        <v>96.184533095609524</v>
      </c>
      <c r="EH85">
        <v>94.620560762280078</v>
      </c>
      <c r="EI85">
        <v>79.286672218768459</v>
      </c>
      <c r="EJ85">
        <v>110.94333923732886</v>
      </c>
      <c r="EK85">
        <v>125.6749518101025</v>
      </c>
      <c r="EL85">
        <v>159.06709294687576</v>
      </c>
      <c r="EM85">
        <v>174.27050465477265</v>
      </c>
      <c r="EN85">
        <v>176.59763683780449</v>
      </c>
      <c r="EO85">
        <v>179.72753646987982</v>
      </c>
      <c r="EP85">
        <v>168.11686001274643</v>
      </c>
      <c r="EQ85">
        <v>158.28877028765359</v>
      </c>
      <c r="ER85">
        <v>124.69982483509868</v>
      </c>
      <c r="ES85">
        <v>95.793540012277191</v>
      </c>
      <c r="ET85">
        <v>98.237246783104368</v>
      </c>
      <c r="EU85">
        <v>81.143889364597143</v>
      </c>
      <c r="EV85">
        <v>115.2442631539848</v>
      </c>
      <c r="EW85">
        <v>126.16369316426791</v>
      </c>
      <c r="EX85">
        <v>161.96911936627842</v>
      </c>
      <c r="EY85">
        <v>174.16825996348123</v>
      </c>
      <c r="EZ85">
        <v>175.88115178742507</v>
      </c>
      <c r="FA85">
        <v>179.00224430029832</v>
      </c>
      <c r="FB85">
        <v>167.99936659120505</v>
      </c>
      <c r="FC85">
        <v>158.09327374598743</v>
      </c>
      <c r="FD85">
        <v>124.4065800225994</v>
      </c>
      <c r="FE85">
        <v>95.500295199777923</v>
      </c>
      <c r="FF85">
        <v>93.838574595615412</v>
      </c>
      <c r="FG85">
        <v>78.700182593769895</v>
      </c>
      <c r="FH85">
        <v>110.25910134149726</v>
      </c>
      <c r="FI85">
        <v>125.28395872677011</v>
      </c>
      <c r="FJ85">
        <v>158.67609986354341</v>
      </c>
      <c r="FK85">
        <v>174.06601527218984</v>
      </c>
      <c r="FL85">
        <v>176.47985017145064</v>
      </c>
      <c r="FM85">
        <v>179.5897114080052</v>
      </c>
      <c r="FN85">
        <v>167.90161832037194</v>
      </c>
      <c r="FO85">
        <v>157.89777720432122</v>
      </c>
      <c r="FP85">
        <v>124.01558693926704</v>
      </c>
      <c r="FQ85">
        <v>95.011553845612525</v>
      </c>
      <c r="FR85">
        <v>93.545329783116088</v>
      </c>
      <c r="FS85">
        <v>90.067368108258179</v>
      </c>
      <c r="FT85">
        <v>109.86810825816492</v>
      </c>
      <c r="FU85">
        <v>124.99071391427086</v>
      </c>
      <c r="FV85">
        <v>158.48060332187723</v>
      </c>
      <c r="FW85">
        <v>173.96826700135676</v>
      </c>
      <c r="FX85">
        <v>169.91067763011253</v>
      </c>
      <c r="FY85">
        <v>179.49196313717209</v>
      </c>
      <c r="FZ85">
        <v>167.80387004953886</v>
      </c>
      <c r="GA85">
        <v>157.80002893348814</v>
      </c>
      <c r="GB85">
        <v>123.82009039760088</v>
      </c>
      <c r="GC85">
        <v>94.620560762280078</v>
      </c>
      <c r="GD85">
        <v>93.056588428950633</v>
      </c>
      <c r="GE85">
        <v>77.918196427105229</v>
      </c>
      <c r="GF85">
        <v>109.47711517483259</v>
      </c>
      <c r="GG85">
        <v>124.6974691017716</v>
      </c>
      <c r="GH85">
        <v>158.38285505104415</v>
      </c>
      <c r="GI85">
        <v>173.96826700135676</v>
      </c>
      <c r="GJ85">
        <v>176.26431523426365</v>
      </c>
      <c r="GK85">
        <v>179.39421486633898</v>
      </c>
      <c r="GL85">
        <v>167.78412489883056</v>
      </c>
      <c r="GM85">
        <v>157.40903585015582</v>
      </c>
      <c r="GN85">
        <v>123.5268455851016</v>
      </c>
      <c r="GO85">
        <v>94.327315949780868</v>
      </c>
      <c r="GP85">
        <v>92.763343616451422</v>
      </c>
      <c r="GQ85">
        <v>77.722699885439013</v>
      </c>
      <c r="GR85">
        <v>109.28161863316642</v>
      </c>
      <c r="GS85">
        <v>124.40422428927232</v>
      </c>
      <c r="GT85">
        <v>158.08961023854488</v>
      </c>
      <c r="GU85">
        <v>173.86602231006532</v>
      </c>
      <c r="GV85">
        <v>176.04878029707672</v>
      </c>
      <c r="GW85">
        <v>179.17867992915205</v>
      </c>
      <c r="GX85">
        <v>167.68637662799748</v>
      </c>
      <c r="GY85">
        <v>157.31128757932271</v>
      </c>
      <c r="GZ85">
        <v>123.33134904343542</v>
      </c>
      <c r="HA85">
        <v>93.936322866448535</v>
      </c>
      <c r="HB85">
        <v>92.470098803952084</v>
      </c>
      <c r="HC85">
        <v>77.33170680210668</v>
      </c>
      <c r="HD85">
        <v>108.98837382066714</v>
      </c>
      <c r="HE85">
        <v>124.20872774760616</v>
      </c>
      <c r="HF85">
        <v>157.99186196771177</v>
      </c>
      <c r="HG85">
        <v>173.76827403923224</v>
      </c>
      <c r="HH85">
        <v>176.04878029707672</v>
      </c>
      <c r="HI85">
        <v>179.17867992915205</v>
      </c>
      <c r="HJ85">
        <v>167.56888320645609</v>
      </c>
      <c r="HK85">
        <v>157.01804276682344</v>
      </c>
      <c r="HL85">
        <v>122.94035596010306</v>
      </c>
      <c r="HM85">
        <v>93.545329783116088</v>
      </c>
      <c r="HN85">
        <v>96.184533095609524</v>
      </c>
      <c r="HO85">
        <v>90.947102545755953</v>
      </c>
      <c r="HP85">
        <v>113.48479427898926</v>
      </c>
      <c r="HQ85">
        <v>124.79521737260465</v>
      </c>
      <c r="HR85">
        <v>160.89388838711443</v>
      </c>
      <c r="HS85">
        <v>173.56828107710777</v>
      </c>
      <c r="HT85">
        <v>168.78316110087997</v>
      </c>
      <c r="HU85">
        <v>178.35563948873744</v>
      </c>
      <c r="HV85">
        <v>167.47113493562301</v>
      </c>
      <c r="HW85">
        <v>156.82254622515725</v>
      </c>
      <c r="HX85">
        <v>122.74485941843687</v>
      </c>
      <c r="HY85">
        <v>93.349833241449971</v>
      </c>
      <c r="HZ85">
        <v>91.688112637287475</v>
      </c>
      <c r="IA85">
        <v>76.647468906275066</v>
      </c>
      <c r="IB85">
        <v>108.40188419566859</v>
      </c>
      <c r="IC85">
        <v>123.6222381226076</v>
      </c>
      <c r="ID85">
        <v>157.60086888437945</v>
      </c>
      <c r="IE85">
        <v>173.56828107710777</v>
      </c>
      <c r="IF85">
        <v>175.83324535988973</v>
      </c>
      <c r="IG85">
        <v>178.96314499196507</v>
      </c>
      <c r="IH85">
        <v>167.37338666478993</v>
      </c>
      <c r="II85">
        <v>156.72479795432417</v>
      </c>
      <c r="IJ85">
        <v>122.45161460593759</v>
      </c>
      <c r="IK85">
        <v>92.958840158117582</v>
      </c>
      <c r="IL85">
        <v>91.394867824788136</v>
      </c>
      <c r="IM85">
        <v>76.354224093775784</v>
      </c>
      <c r="IN85">
        <v>108.1086393831693</v>
      </c>
      <c r="IO85">
        <v>123.52448985177452</v>
      </c>
      <c r="IP85">
        <v>157.40537234271324</v>
      </c>
      <c r="IQ85">
        <v>173.47053280627463</v>
      </c>
      <c r="IR85">
        <v>175.83324535988973</v>
      </c>
      <c r="IS85">
        <v>178.96314499196507</v>
      </c>
      <c r="IT85">
        <v>167.13839982170717</v>
      </c>
      <c r="IU85">
        <v>156.52930141265801</v>
      </c>
    </row>
    <row r="86" spans="3:255">
      <c r="C86" t="s">
        <v>765</v>
      </c>
      <c r="D86" t="s">
        <v>870</v>
      </c>
      <c r="E86" t="s">
        <v>871</v>
      </c>
    </row>
    <row r="88" spans="3:255">
      <c r="D88" t="s">
        <v>872</v>
      </c>
      <c r="E88" t="s">
        <v>873</v>
      </c>
    </row>
    <row r="89" spans="3:255">
      <c r="D89" t="s">
        <v>874</v>
      </c>
      <c r="E89" t="s">
        <v>875</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GG67"/>
  <sheetViews>
    <sheetView workbookViewId="0">
      <pane xSplit="3" ySplit="7" topLeftCell="FA8" activePane="bottomRight" state="frozen"/>
      <selection pane="topRight" activeCell="D1" sqref="D1"/>
      <selection pane="bottomLeft" activeCell="A8" sqref="A8"/>
      <selection pane="bottomRight" activeCell="FL7" sqref="FL7"/>
    </sheetView>
  </sheetViews>
  <sheetFormatPr defaultRowHeight="12.75"/>
  <cols>
    <col min="1" max="1" width="6.83203125" bestFit="1" customWidth="1"/>
    <col min="2" max="2" width="34" bestFit="1" customWidth="1"/>
    <col min="3" max="3" width="6.83203125" bestFit="1" customWidth="1"/>
    <col min="4" max="4" width="34" bestFit="1" customWidth="1"/>
    <col min="5" max="17" width="9" bestFit="1" customWidth="1"/>
    <col min="18" max="18" width="34" bestFit="1" customWidth="1"/>
    <col min="19" max="31" width="9" bestFit="1" customWidth="1"/>
    <col min="32" max="32" width="34" bestFit="1" customWidth="1"/>
    <col min="33" max="45" width="9" bestFit="1" customWidth="1"/>
    <col min="46" max="46" width="34" bestFit="1" customWidth="1"/>
    <col min="47" max="59" width="9" bestFit="1" customWidth="1"/>
    <col min="60" max="60" width="34" bestFit="1" customWidth="1"/>
    <col min="61" max="73" width="9" bestFit="1" customWidth="1"/>
    <col min="74" max="74" width="34" bestFit="1" customWidth="1"/>
    <col min="75" max="80" width="9" bestFit="1" customWidth="1"/>
    <col min="81" max="81" width="8" bestFit="1" customWidth="1"/>
    <col min="82" max="83" width="9" bestFit="1" customWidth="1"/>
    <col min="84" max="84" width="8" bestFit="1" customWidth="1"/>
    <col min="85" max="86" width="9" bestFit="1" customWidth="1"/>
    <col min="87" max="87" width="8" bestFit="1" customWidth="1"/>
    <col min="88" max="89" width="9" bestFit="1" customWidth="1"/>
    <col min="90" max="90" width="8" bestFit="1" customWidth="1"/>
    <col min="91" max="91" width="9" bestFit="1" customWidth="1"/>
    <col min="92" max="92" width="34" bestFit="1" customWidth="1"/>
    <col min="93" max="93" width="8" bestFit="1" customWidth="1"/>
    <col min="94" max="95" width="9" bestFit="1" customWidth="1"/>
    <col min="96" max="96" width="8" bestFit="1" customWidth="1"/>
    <col min="97" max="98" width="9" bestFit="1" customWidth="1"/>
    <col min="99" max="99" width="8" bestFit="1" customWidth="1"/>
    <col min="100" max="105" width="9.1640625" bestFit="1" customWidth="1"/>
    <col min="106" max="106" width="34" bestFit="1" customWidth="1"/>
    <col min="107" max="130" width="9.1640625" bestFit="1" customWidth="1"/>
    <col min="131" max="131" width="34" bestFit="1" customWidth="1"/>
    <col min="132" max="148" width="9.1640625" bestFit="1" customWidth="1"/>
    <col min="149" max="149" width="34" bestFit="1" customWidth="1"/>
    <col min="150" max="169" width="9.1640625" bestFit="1" customWidth="1"/>
    <col min="170" max="170" width="34" bestFit="1" customWidth="1"/>
    <col min="171" max="189" width="9.1640625" bestFit="1" customWidth="1"/>
  </cols>
  <sheetData>
    <row r="1" spans="1:189">
      <c r="A1" t="s">
        <v>886</v>
      </c>
      <c r="B1" t="s">
        <v>161</v>
      </c>
      <c r="C1" t="s">
        <v>887</v>
      </c>
      <c r="D1" t="s">
        <v>162</v>
      </c>
      <c r="E1" t="s">
        <v>888</v>
      </c>
      <c r="F1" t="s">
        <v>889</v>
      </c>
      <c r="G1" t="s">
        <v>890</v>
      </c>
      <c r="H1" t="s">
        <v>891</v>
      </c>
      <c r="I1" t="s">
        <v>892</v>
      </c>
      <c r="J1" t="s">
        <v>893</v>
      </c>
      <c r="K1" t="s">
        <v>894</v>
      </c>
      <c r="L1" t="s">
        <v>895</v>
      </c>
      <c r="M1" t="s">
        <v>896</v>
      </c>
      <c r="N1" t="s">
        <v>897</v>
      </c>
      <c r="O1" t="s">
        <v>898</v>
      </c>
      <c r="P1" t="s">
        <v>899</v>
      </c>
      <c r="Q1" t="s">
        <v>900</v>
      </c>
      <c r="R1" t="s">
        <v>901</v>
      </c>
      <c r="S1" t="s">
        <v>902</v>
      </c>
      <c r="T1" t="s">
        <v>903</v>
      </c>
      <c r="U1" t="s">
        <v>904</v>
      </c>
      <c r="V1" t="s">
        <v>905</v>
      </c>
      <c r="W1" t="s">
        <v>906</v>
      </c>
      <c r="X1" t="s">
        <v>907</v>
      </c>
      <c r="Y1" t="s">
        <v>908</v>
      </c>
      <c r="Z1" t="s">
        <v>909</v>
      </c>
      <c r="AA1" t="s">
        <v>910</v>
      </c>
      <c r="AB1" t="s">
        <v>911</v>
      </c>
      <c r="AC1" t="s">
        <v>912</v>
      </c>
      <c r="AD1" t="s">
        <v>913</v>
      </c>
      <c r="AE1" t="s">
        <v>914</v>
      </c>
      <c r="AF1" t="s">
        <v>915</v>
      </c>
      <c r="AG1" t="s">
        <v>916</v>
      </c>
      <c r="AH1" t="s">
        <v>917</v>
      </c>
      <c r="AI1" t="s">
        <v>918</v>
      </c>
      <c r="AJ1" t="s">
        <v>919</v>
      </c>
      <c r="AK1" t="s">
        <v>920</v>
      </c>
      <c r="AL1" t="s">
        <v>921</v>
      </c>
      <c r="AM1" t="s">
        <v>922</v>
      </c>
      <c r="AN1" t="s">
        <v>923</v>
      </c>
      <c r="AO1" t="s">
        <v>924</v>
      </c>
      <c r="AP1" t="s">
        <v>925</v>
      </c>
      <c r="AQ1" t="s">
        <v>926</v>
      </c>
      <c r="AR1" t="s">
        <v>927</v>
      </c>
      <c r="AS1" t="s">
        <v>928</v>
      </c>
      <c r="AT1" t="s">
        <v>929</v>
      </c>
      <c r="AU1" t="s">
        <v>930</v>
      </c>
      <c r="AV1" t="s">
        <v>931</v>
      </c>
      <c r="AW1" t="s">
        <v>932</v>
      </c>
      <c r="AX1" t="s">
        <v>933</v>
      </c>
      <c r="AY1" t="s">
        <v>934</v>
      </c>
      <c r="AZ1" t="s">
        <v>935</v>
      </c>
      <c r="BA1" t="s">
        <v>936</v>
      </c>
      <c r="BB1" t="s">
        <v>937</v>
      </c>
      <c r="BC1" t="s">
        <v>938</v>
      </c>
      <c r="BD1" t="s">
        <v>939</v>
      </c>
      <c r="BE1" t="s">
        <v>940</v>
      </c>
      <c r="BF1" t="s">
        <v>941</v>
      </c>
      <c r="BG1" t="s">
        <v>942</v>
      </c>
      <c r="BH1" t="s">
        <v>943</v>
      </c>
      <c r="BI1" t="s">
        <v>944</v>
      </c>
      <c r="BJ1" t="s">
        <v>945</v>
      </c>
      <c r="BK1" t="s">
        <v>946</v>
      </c>
      <c r="BL1" t="s">
        <v>947</v>
      </c>
      <c r="BM1" t="s">
        <v>948</v>
      </c>
      <c r="BN1" t="s">
        <v>949</v>
      </c>
      <c r="BO1" t="s">
        <v>950</v>
      </c>
      <c r="BP1" t="s">
        <v>951</v>
      </c>
      <c r="BQ1" t="s">
        <v>952</v>
      </c>
      <c r="BR1" t="s">
        <v>953</v>
      </c>
      <c r="BS1" t="s">
        <v>954</v>
      </c>
      <c r="BT1" t="s">
        <v>955</v>
      </c>
      <c r="BU1" t="s">
        <v>956</v>
      </c>
      <c r="BV1" t="s">
        <v>957</v>
      </c>
      <c r="BW1" t="s">
        <v>958</v>
      </c>
      <c r="BX1" t="s">
        <v>959</v>
      </c>
      <c r="BY1" t="s">
        <v>960</v>
      </c>
      <c r="BZ1" t="s">
        <v>961</v>
      </c>
      <c r="CA1" t="s">
        <v>962</v>
      </c>
      <c r="CB1" t="s">
        <v>963</v>
      </c>
      <c r="CC1" t="s">
        <v>964</v>
      </c>
      <c r="CD1" t="s">
        <v>965</v>
      </c>
      <c r="CE1" t="s">
        <v>966</v>
      </c>
      <c r="CF1" t="s">
        <v>967</v>
      </c>
      <c r="CG1" t="s">
        <v>968</v>
      </c>
      <c r="CH1" t="s">
        <v>969</v>
      </c>
      <c r="CI1" t="s">
        <v>970</v>
      </c>
      <c r="CJ1" t="s">
        <v>971</v>
      </c>
      <c r="CK1" t="s">
        <v>972</v>
      </c>
      <c r="CL1" t="s">
        <v>973</v>
      </c>
      <c r="CM1" t="s">
        <v>974</v>
      </c>
      <c r="CN1" t="s">
        <v>975</v>
      </c>
      <c r="CO1" t="s">
        <v>976</v>
      </c>
      <c r="CP1" t="s">
        <v>977</v>
      </c>
      <c r="CQ1" t="s">
        <v>978</v>
      </c>
      <c r="CR1" t="s">
        <v>979</v>
      </c>
      <c r="CS1" t="s">
        <v>980</v>
      </c>
      <c r="CT1" t="s">
        <v>981</v>
      </c>
      <c r="CU1" t="s">
        <v>982</v>
      </c>
      <c r="CV1" t="s">
        <v>983</v>
      </c>
      <c r="CW1" t="s">
        <v>984</v>
      </c>
      <c r="CX1" t="s">
        <v>985</v>
      </c>
      <c r="CY1" t="s">
        <v>986</v>
      </c>
      <c r="CZ1" t="s">
        <v>987</v>
      </c>
      <c r="DA1" t="s">
        <v>988</v>
      </c>
      <c r="DB1" t="s">
        <v>989</v>
      </c>
      <c r="DC1" t="s">
        <v>990</v>
      </c>
      <c r="DD1" t="s">
        <v>991</v>
      </c>
      <c r="DE1" t="s">
        <v>992</v>
      </c>
      <c r="DF1" t="s">
        <v>993</v>
      </c>
      <c r="DG1" t="s">
        <v>994</v>
      </c>
      <c r="DH1" t="s">
        <v>995</v>
      </c>
      <c r="DI1" t="s">
        <v>996</v>
      </c>
      <c r="DJ1" t="s">
        <v>997</v>
      </c>
      <c r="DK1" t="s">
        <v>998</v>
      </c>
      <c r="DL1" t="s">
        <v>999</v>
      </c>
      <c r="DM1" t="s">
        <v>1000</v>
      </c>
      <c r="DN1" t="s">
        <v>1001</v>
      </c>
      <c r="DO1" t="s">
        <v>1002</v>
      </c>
      <c r="DP1" t="s">
        <v>1003</v>
      </c>
      <c r="DQ1" t="s">
        <v>1004</v>
      </c>
      <c r="DR1" t="s">
        <v>1005</v>
      </c>
      <c r="DS1" t="s">
        <v>1006</v>
      </c>
      <c r="DT1" t="s">
        <v>1007</v>
      </c>
      <c r="DU1" t="s">
        <v>1008</v>
      </c>
      <c r="DV1" t="s">
        <v>1009</v>
      </c>
      <c r="DW1" t="s">
        <v>1010</v>
      </c>
      <c r="DX1" t="s">
        <v>1011</v>
      </c>
      <c r="DY1" t="s">
        <v>1012</v>
      </c>
      <c r="DZ1" t="s">
        <v>1013</v>
      </c>
      <c r="EA1" t="s">
        <v>1014</v>
      </c>
      <c r="EB1" t="s">
        <v>1015</v>
      </c>
      <c r="EC1" t="s">
        <v>1016</v>
      </c>
      <c r="ED1" t="s">
        <v>1017</v>
      </c>
      <c r="EE1" t="s">
        <v>1018</v>
      </c>
      <c r="EF1" t="s">
        <v>1019</v>
      </c>
      <c r="EG1" t="s">
        <v>1020</v>
      </c>
      <c r="EH1" t="s">
        <v>1021</v>
      </c>
      <c r="EI1" t="s">
        <v>1022</v>
      </c>
      <c r="EJ1" t="s">
        <v>1023</v>
      </c>
      <c r="EK1" t="s">
        <v>1024</v>
      </c>
      <c r="EL1" t="s">
        <v>1025</v>
      </c>
      <c r="EM1" t="s">
        <v>1026</v>
      </c>
      <c r="EN1" t="s">
        <v>1027</v>
      </c>
      <c r="EO1" t="s">
        <v>1028</v>
      </c>
      <c r="EP1" t="s">
        <v>1029</v>
      </c>
      <c r="EQ1" t="s">
        <v>1030</v>
      </c>
      <c r="ER1" t="s">
        <v>1031</v>
      </c>
      <c r="ES1" t="s">
        <v>1032</v>
      </c>
      <c r="ET1" t="s">
        <v>1033</v>
      </c>
      <c r="EU1" t="s">
        <v>1034</v>
      </c>
      <c r="EV1" t="s">
        <v>1035</v>
      </c>
      <c r="EW1" t="s">
        <v>1036</v>
      </c>
      <c r="EX1" t="s">
        <v>1037</v>
      </c>
      <c r="EY1" t="s">
        <v>1038</v>
      </c>
      <c r="EZ1" t="s">
        <v>1039</v>
      </c>
      <c r="FA1" t="s">
        <v>1040</v>
      </c>
      <c r="FB1" t="s">
        <v>1041</v>
      </c>
      <c r="FC1" t="s">
        <v>1042</v>
      </c>
      <c r="FD1" t="s">
        <v>1043</v>
      </c>
      <c r="FE1" t="s">
        <v>1044</v>
      </c>
      <c r="FF1" t="s">
        <v>1045</v>
      </c>
      <c r="FG1" t="s">
        <v>1046</v>
      </c>
      <c r="FH1" t="s">
        <v>1047</v>
      </c>
      <c r="FI1" t="s">
        <v>1048</v>
      </c>
      <c r="FJ1" t="s">
        <v>1049</v>
      </c>
      <c r="FK1" t="s">
        <v>1050</v>
      </c>
      <c r="FL1" t="s">
        <v>1051</v>
      </c>
      <c r="FM1" t="s">
        <v>1052</v>
      </c>
      <c r="FN1" t="s">
        <v>1053</v>
      </c>
      <c r="FO1" t="s">
        <v>1054</v>
      </c>
      <c r="FP1" t="s">
        <v>1055</v>
      </c>
      <c r="FQ1" t="s">
        <v>1056</v>
      </c>
      <c r="FR1" t="s">
        <v>1057</v>
      </c>
      <c r="FS1" t="s">
        <v>1058</v>
      </c>
      <c r="FT1" t="s">
        <v>1059</v>
      </c>
      <c r="FU1" t="s">
        <v>1060</v>
      </c>
      <c r="FV1" t="s">
        <v>1061</v>
      </c>
      <c r="FW1" t="s">
        <v>1062</v>
      </c>
      <c r="FX1" t="s">
        <v>1063</v>
      </c>
      <c r="FY1" t="s">
        <v>1064</v>
      </c>
      <c r="FZ1" t="s">
        <v>1065</v>
      </c>
      <c r="GA1" t="s">
        <v>1066</v>
      </c>
      <c r="GB1" t="s">
        <v>1067</v>
      </c>
      <c r="GC1" t="s">
        <v>1068</v>
      </c>
      <c r="GD1" t="s">
        <v>1069</v>
      </c>
      <c r="GE1" t="s">
        <v>1070</v>
      </c>
      <c r="GF1" t="s">
        <v>1071</v>
      </c>
      <c r="GG1" t="s">
        <v>1072</v>
      </c>
    </row>
    <row r="3" spans="1:189">
      <c r="D3" t="s">
        <v>163</v>
      </c>
      <c r="R3" t="s">
        <v>163</v>
      </c>
      <c r="AF3" t="s">
        <v>163</v>
      </c>
      <c r="AT3" t="s">
        <v>163</v>
      </c>
      <c r="CN3" t="s">
        <v>163</v>
      </c>
      <c r="EA3" t="s">
        <v>163</v>
      </c>
      <c r="ES3" t="s">
        <v>164</v>
      </c>
      <c r="FN3" t="s">
        <v>164</v>
      </c>
    </row>
    <row r="5" spans="1:189">
      <c r="D5" t="s">
        <v>165</v>
      </c>
      <c r="R5" t="s">
        <v>165</v>
      </c>
      <c r="AF5" t="s">
        <v>165</v>
      </c>
      <c r="AT5" t="s">
        <v>165</v>
      </c>
      <c r="CN5" t="s">
        <v>165</v>
      </c>
      <c r="EA5" t="s">
        <v>165</v>
      </c>
      <c r="ES5" t="s">
        <v>165</v>
      </c>
      <c r="FN5" t="s">
        <v>165</v>
      </c>
    </row>
    <row r="6" spans="1:189">
      <c r="CB6">
        <v>1988</v>
      </c>
      <c r="CE6">
        <v>1989</v>
      </c>
      <c r="CH6">
        <v>1990</v>
      </c>
      <c r="CK6">
        <v>1991</v>
      </c>
      <c r="CN6" t="s">
        <v>1073</v>
      </c>
      <c r="CQ6">
        <v>1993</v>
      </c>
      <c r="CT6">
        <v>1994</v>
      </c>
      <c r="CW6">
        <v>1995</v>
      </c>
      <c r="CZ6">
        <v>1996</v>
      </c>
      <c r="DA6">
        <v>1996</v>
      </c>
      <c r="DC6">
        <v>1997</v>
      </c>
      <c r="DF6">
        <v>1998</v>
      </c>
      <c r="DI6">
        <v>1999</v>
      </c>
      <c r="DL6">
        <v>2000</v>
      </c>
      <c r="DO6">
        <v>2001</v>
      </c>
      <c r="DR6">
        <v>2002</v>
      </c>
      <c r="DU6">
        <v>2003</v>
      </c>
      <c r="DX6">
        <v>2004</v>
      </c>
      <c r="EA6" t="s">
        <v>1074</v>
      </c>
      <c r="ED6">
        <v>2006</v>
      </c>
      <c r="EG6">
        <v>2007</v>
      </c>
      <c r="EJ6">
        <v>2008</v>
      </c>
      <c r="EM6">
        <v>2009</v>
      </c>
      <c r="EP6">
        <v>2010</v>
      </c>
      <c r="ES6" t="s">
        <v>1075</v>
      </c>
      <c r="EV6">
        <v>2012</v>
      </c>
      <c r="EY6">
        <v>2013</v>
      </c>
      <c r="FB6">
        <v>2014</v>
      </c>
      <c r="FE6">
        <v>2015</v>
      </c>
      <c r="FH6">
        <v>2016</v>
      </c>
      <c r="FK6">
        <v>2017</v>
      </c>
      <c r="FN6" t="s">
        <v>1076</v>
      </c>
      <c r="FQ6" t="s">
        <v>1077</v>
      </c>
      <c r="FT6" t="s">
        <v>1078</v>
      </c>
      <c r="FW6" t="s">
        <v>1079</v>
      </c>
      <c r="FZ6" t="s">
        <v>1080</v>
      </c>
      <c r="GC6" t="s">
        <v>1081</v>
      </c>
      <c r="GF6" t="s">
        <v>1082</v>
      </c>
    </row>
    <row r="7" spans="1:189">
      <c r="B7" t="s">
        <v>166</v>
      </c>
      <c r="C7" t="s">
        <v>167</v>
      </c>
      <c r="D7" t="s">
        <v>1083</v>
      </c>
      <c r="E7">
        <v>1913</v>
      </c>
      <c r="F7">
        <v>1914</v>
      </c>
      <c r="G7">
        <v>1915</v>
      </c>
      <c r="H7">
        <v>1916</v>
      </c>
      <c r="I7">
        <v>1917</v>
      </c>
      <c r="J7">
        <v>1918</v>
      </c>
      <c r="K7">
        <v>1919</v>
      </c>
      <c r="L7">
        <v>1920</v>
      </c>
      <c r="M7">
        <v>1921</v>
      </c>
      <c r="N7">
        <v>1922</v>
      </c>
      <c r="O7">
        <v>1923</v>
      </c>
      <c r="P7">
        <v>1924</v>
      </c>
      <c r="Q7">
        <v>1925</v>
      </c>
      <c r="R7" t="s">
        <v>1084</v>
      </c>
      <c r="S7">
        <v>1927</v>
      </c>
      <c r="T7">
        <v>1928</v>
      </c>
      <c r="U7">
        <v>1929</v>
      </c>
      <c r="V7">
        <v>1930</v>
      </c>
      <c r="W7">
        <v>1931</v>
      </c>
      <c r="X7">
        <v>1932</v>
      </c>
      <c r="Y7">
        <v>1933</v>
      </c>
      <c r="Z7">
        <v>1934</v>
      </c>
      <c r="AA7">
        <v>1935</v>
      </c>
      <c r="AB7">
        <v>1936</v>
      </c>
      <c r="AC7">
        <v>1937</v>
      </c>
      <c r="AD7">
        <v>1938</v>
      </c>
      <c r="AE7">
        <v>1939</v>
      </c>
      <c r="AF7" t="s">
        <v>1085</v>
      </c>
      <c r="AG7">
        <v>1941</v>
      </c>
      <c r="AH7">
        <v>1942</v>
      </c>
      <c r="AI7">
        <v>1943</v>
      </c>
      <c r="AJ7">
        <v>1944</v>
      </c>
      <c r="AK7">
        <v>1945</v>
      </c>
      <c r="AL7">
        <v>1946</v>
      </c>
      <c r="AM7">
        <v>1947</v>
      </c>
      <c r="AN7">
        <v>1948</v>
      </c>
      <c r="AO7">
        <v>1949</v>
      </c>
      <c r="AP7">
        <v>1950</v>
      </c>
      <c r="AQ7">
        <v>1951</v>
      </c>
      <c r="AR7">
        <v>1952</v>
      </c>
      <c r="AS7">
        <v>1953</v>
      </c>
      <c r="AT7" t="s">
        <v>1086</v>
      </c>
      <c r="AU7">
        <v>1955</v>
      </c>
      <c r="AV7">
        <v>1956</v>
      </c>
      <c r="AW7">
        <v>1957</v>
      </c>
      <c r="AX7">
        <v>1958</v>
      </c>
      <c r="AY7">
        <v>1959</v>
      </c>
      <c r="AZ7">
        <v>1960</v>
      </c>
      <c r="BA7">
        <v>1961</v>
      </c>
      <c r="BB7">
        <v>1962</v>
      </c>
      <c r="BC7">
        <v>1963</v>
      </c>
      <c r="BD7">
        <v>1964</v>
      </c>
      <c r="BE7">
        <v>1965</v>
      </c>
      <c r="BF7">
        <v>1966</v>
      </c>
      <c r="BG7">
        <v>1967</v>
      </c>
      <c r="BH7">
        <v>1968</v>
      </c>
      <c r="BI7">
        <v>1969</v>
      </c>
      <c r="BJ7">
        <v>1970</v>
      </c>
      <c r="BK7">
        <v>1971</v>
      </c>
      <c r="BL7">
        <v>1972</v>
      </c>
      <c r="BM7">
        <v>1973</v>
      </c>
      <c r="BN7">
        <v>1974</v>
      </c>
      <c r="BO7">
        <v>1975</v>
      </c>
      <c r="BP7">
        <v>1976</v>
      </c>
      <c r="BQ7">
        <v>1977</v>
      </c>
      <c r="BR7">
        <v>1978</v>
      </c>
      <c r="BS7">
        <v>1979</v>
      </c>
      <c r="BT7">
        <v>1980</v>
      </c>
      <c r="BU7">
        <v>1981</v>
      </c>
      <c r="BV7">
        <v>1982</v>
      </c>
      <c r="BW7">
        <v>1983</v>
      </c>
      <c r="BX7">
        <v>1984</v>
      </c>
      <c r="BY7">
        <v>1985</v>
      </c>
      <c r="BZ7">
        <v>1986</v>
      </c>
      <c r="CA7">
        <v>1987</v>
      </c>
      <c r="CD7">
        <v>1988</v>
      </c>
      <c r="CG7">
        <v>1989</v>
      </c>
      <c r="CJ7">
        <v>1990</v>
      </c>
      <c r="CM7">
        <v>1991</v>
      </c>
      <c r="CN7" t="s">
        <v>159</v>
      </c>
      <c r="CP7">
        <v>1992</v>
      </c>
      <c r="CS7">
        <v>1993</v>
      </c>
      <c r="CV7">
        <v>1994</v>
      </c>
      <c r="CY7">
        <v>1995</v>
      </c>
      <c r="DB7" s="247">
        <v>1996</v>
      </c>
      <c r="DE7">
        <v>1997</v>
      </c>
      <c r="DH7">
        <v>1998</v>
      </c>
      <c r="DJ7">
        <v>1999</v>
      </c>
      <c r="DK7" s="7"/>
      <c r="DM7">
        <v>2000</v>
      </c>
      <c r="DN7" s="7"/>
      <c r="DQ7">
        <v>2001</v>
      </c>
      <c r="DT7">
        <v>2002</v>
      </c>
      <c r="DW7">
        <v>2003</v>
      </c>
      <c r="DZ7">
        <v>2004</v>
      </c>
      <c r="EA7" t="s">
        <v>159</v>
      </c>
      <c r="EC7">
        <v>2005</v>
      </c>
      <c r="EF7">
        <v>2006</v>
      </c>
      <c r="EI7">
        <v>2007</v>
      </c>
      <c r="EL7">
        <v>2008</v>
      </c>
      <c r="EO7">
        <v>2009</v>
      </c>
      <c r="ER7">
        <v>2010</v>
      </c>
      <c r="ES7" t="s">
        <v>159</v>
      </c>
      <c r="EU7">
        <v>2011</v>
      </c>
      <c r="EX7">
        <v>2012</v>
      </c>
      <c r="FA7">
        <v>2013</v>
      </c>
      <c r="FD7">
        <v>2014</v>
      </c>
      <c r="FG7">
        <v>2015</v>
      </c>
      <c r="FJ7">
        <v>2016</v>
      </c>
      <c r="FM7">
        <v>2017</v>
      </c>
      <c r="FN7" t="s">
        <v>159</v>
      </c>
      <c r="FO7" t="s">
        <v>160</v>
      </c>
      <c r="FP7">
        <v>2018</v>
      </c>
      <c r="FQ7" t="s">
        <v>159</v>
      </c>
      <c r="FR7" t="s">
        <v>160</v>
      </c>
      <c r="FS7">
        <v>2019</v>
      </c>
      <c r="FT7" t="s">
        <v>159</v>
      </c>
      <c r="FU7" t="s">
        <v>160</v>
      </c>
      <c r="FV7">
        <v>2020</v>
      </c>
      <c r="FW7" t="s">
        <v>159</v>
      </c>
      <c r="FX7" t="s">
        <v>160</v>
      </c>
      <c r="FY7">
        <v>2021</v>
      </c>
      <c r="FZ7" t="s">
        <v>159</v>
      </c>
      <c r="GA7" t="s">
        <v>160</v>
      </c>
      <c r="GB7">
        <v>2022</v>
      </c>
      <c r="GC7" t="s">
        <v>159</v>
      </c>
      <c r="GD7" t="s">
        <v>160</v>
      </c>
      <c r="GE7">
        <v>2023</v>
      </c>
      <c r="GF7" t="s">
        <v>159</v>
      </c>
      <c r="GG7" t="s">
        <v>160</v>
      </c>
    </row>
    <row r="8" spans="1:189">
      <c r="A8">
        <v>1</v>
      </c>
      <c r="B8" t="s">
        <v>168</v>
      </c>
      <c r="D8" t="s">
        <v>1087</v>
      </c>
      <c r="E8">
        <v>10</v>
      </c>
      <c r="F8">
        <v>10</v>
      </c>
      <c r="G8">
        <v>10</v>
      </c>
      <c r="H8">
        <v>13</v>
      </c>
      <c r="I8">
        <v>15</v>
      </c>
      <c r="J8">
        <v>18</v>
      </c>
      <c r="K8">
        <v>19</v>
      </c>
      <c r="L8">
        <v>21</v>
      </c>
      <c r="M8">
        <v>19</v>
      </c>
      <c r="N8">
        <v>18</v>
      </c>
      <c r="O8">
        <v>18</v>
      </c>
      <c r="P8">
        <v>19</v>
      </c>
      <c r="Q8">
        <v>19</v>
      </c>
      <c r="R8" t="s">
        <v>1088</v>
      </c>
      <c r="S8">
        <v>18</v>
      </c>
      <c r="T8">
        <v>18</v>
      </c>
      <c r="U8">
        <v>19</v>
      </c>
      <c r="V8">
        <v>18</v>
      </c>
      <c r="W8">
        <v>18</v>
      </c>
      <c r="X8">
        <v>17</v>
      </c>
      <c r="Y8">
        <v>17</v>
      </c>
      <c r="Z8">
        <v>19</v>
      </c>
      <c r="AA8">
        <v>19</v>
      </c>
      <c r="AB8">
        <v>19</v>
      </c>
      <c r="AC8">
        <v>21</v>
      </c>
      <c r="AD8">
        <v>21</v>
      </c>
      <c r="AE8">
        <v>21</v>
      </c>
      <c r="AF8" t="s">
        <v>1089</v>
      </c>
      <c r="AG8">
        <v>23</v>
      </c>
      <c r="AH8">
        <v>24</v>
      </c>
      <c r="AI8">
        <v>24</v>
      </c>
      <c r="AJ8">
        <v>24</v>
      </c>
      <c r="AK8">
        <v>24</v>
      </c>
      <c r="AL8">
        <v>29</v>
      </c>
      <c r="AM8">
        <v>33</v>
      </c>
      <c r="AN8">
        <v>36</v>
      </c>
      <c r="AO8">
        <v>38</v>
      </c>
      <c r="AP8">
        <v>40</v>
      </c>
      <c r="AQ8">
        <v>44</v>
      </c>
      <c r="AR8">
        <v>45</v>
      </c>
      <c r="AS8">
        <v>48</v>
      </c>
      <c r="AT8" t="s">
        <v>1090</v>
      </c>
      <c r="AU8">
        <v>50</v>
      </c>
      <c r="AV8">
        <v>55</v>
      </c>
      <c r="AW8">
        <v>58</v>
      </c>
      <c r="AX8">
        <v>59</v>
      </c>
      <c r="AY8">
        <v>61</v>
      </c>
      <c r="AZ8">
        <v>60</v>
      </c>
      <c r="BA8">
        <v>59</v>
      </c>
      <c r="BB8">
        <v>60</v>
      </c>
      <c r="BC8">
        <v>60</v>
      </c>
      <c r="BD8">
        <v>62</v>
      </c>
      <c r="BE8">
        <v>64</v>
      </c>
      <c r="BF8">
        <v>66</v>
      </c>
      <c r="BG8">
        <v>68</v>
      </c>
      <c r="BH8">
        <v>71</v>
      </c>
      <c r="BI8">
        <v>74</v>
      </c>
      <c r="BJ8">
        <v>80</v>
      </c>
      <c r="BK8">
        <v>87</v>
      </c>
      <c r="BL8">
        <v>93</v>
      </c>
      <c r="BM8">
        <v>100</v>
      </c>
      <c r="BN8">
        <v>118</v>
      </c>
      <c r="BO8">
        <v>137</v>
      </c>
      <c r="BP8">
        <v>144</v>
      </c>
      <c r="BQ8">
        <v>153</v>
      </c>
      <c r="BR8">
        <v>162</v>
      </c>
      <c r="BS8">
        <v>178</v>
      </c>
      <c r="BT8">
        <v>194</v>
      </c>
      <c r="BU8">
        <v>210</v>
      </c>
      <c r="BV8">
        <v>222</v>
      </c>
      <c r="BW8">
        <v>230</v>
      </c>
      <c r="BX8">
        <v>239</v>
      </c>
      <c r="BY8">
        <v>244</v>
      </c>
      <c r="BZ8">
        <v>248</v>
      </c>
      <c r="CA8">
        <v>253</v>
      </c>
      <c r="CB8">
        <v>260</v>
      </c>
      <c r="CC8">
        <v>273</v>
      </c>
      <c r="CD8">
        <v>271.5</v>
      </c>
      <c r="CE8">
        <v>280</v>
      </c>
      <c r="CF8">
        <v>286</v>
      </c>
      <c r="CG8">
        <v>285.5</v>
      </c>
      <c r="CH8">
        <v>290</v>
      </c>
      <c r="CI8">
        <v>296</v>
      </c>
      <c r="CJ8">
        <v>295.25</v>
      </c>
      <c r="CK8">
        <v>299</v>
      </c>
      <c r="CL8">
        <v>305</v>
      </c>
      <c r="CM8">
        <v>302.75</v>
      </c>
      <c r="CN8" t="s">
        <v>1091</v>
      </c>
      <c r="CO8">
        <v>308</v>
      </c>
      <c r="CP8">
        <v>308.25</v>
      </c>
      <c r="CQ8">
        <v>315</v>
      </c>
      <c r="CR8">
        <v>318</v>
      </c>
      <c r="CS8">
        <v>318.5</v>
      </c>
      <c r="CT8">
        <v>323</v>
      </c>
      <c r="CU8">
        <v>330</v>
      </c>
      <c r="CV8">
        <v>330</v>
      </c>
      <c r="CW8">
        <v>337</v>
      </c>
      <c r="CX8">
        <v>341</v>
      </c>
      <c r="CY8">
        <v>340.75</v>
      </c>
      <c r="CZ8">
        <v>344</v>
      </c>
      <c r="DA8">
        <v>346</v>
      </c>
      <c r="DB8" s="247">
        <v>346.75</v>
      </c>
      <c r="DC8">
        <v>351</v>
      </c>
      <c r="DD8">
        <v>354</v>
      </c>
      <c r="DE8">
        <v>354.75</v>
      </c>
      <c r="DF8">
        <v>360</v>
      </c>
      <c r="DG8">
        <v>362</v>
      </c>
      <c r="DH8">
        <v>362.25</v>
      </c>
      <c r="DI8">
        <v>365</v>
      </c>
      <c r="DJ8">
        <v>366</v>
      </c>
      <c r="DK8">
        <v>366.75</v>
      </c>
      <c r="DL8">
        <v>370</v>
      </c>
      <c r="DM8">
        <v>384</v>
      </c>
      <c r="DN8">
        <v>382</v>
      </c>
      <c r="DO8">
        <v>390</v>
      </c>
      <c r="DP8">
        <v>394</v>
      </c>
      <c r="DQ8">
        <v>394.75</v>
      </c>
      <c r="DR8">
        <v>401</v>
      </c>
      <c r="DS8">
        <v>406</v>
      </c>
      <c r="DT8">
        <v>406</v>
      </c>
      <c r="DU8">
        <v>411</v>
      </c>
      <c r="DV8">
        <v>410</v>
      </c>
      <c r="DW8">
        <v>413.25</v>
      </c>
      <c r="DX8">
        <v>422</v>
      </c>
      <c r="DY8">
        <v>436</v>
      </c>
      <c r="DZ8">
        <v>438.25</v>
      </c>
      <c r="EA8" t="s">
        <v>1092</v>
      </c>
      <c r="EB8">
        <v>466</v>
      </c>
      <c r="EC8">
        <v>469</v>
      </c>
      <c r="ED8">
        <v>485</v>
      </c>
      <c r="EE8">
        <v>499</v>
      </c>
      <c r="EF8">
        <v>502.5</v>
      </c>
      <c r="EG8">
        <v>527</v>
      </c>
      <c r="EH8">
        <v>538.3534707629376</v>
      </c>
      <c r="EI8">
        <v>544.9267353814688</v>
      </c>
      <c r="EJ8">
        <v>576</v>
      </c>
      <c r="EK8">
        <v>592</v>
      </c>
      <c r="EL8">
        <v>591</v>
      </c>
      <c r="EM8">
        <v>604</v>
      </c>
      <c r="EN8">
        <v>588</v>
      </c>
      <c r="EO8">
        <v>596.25</v>
      </c>
      <c r="EP8">
        <v>605</v>
      </c>
      <c r="EQ8">
        <v>614</v>
      </c>
      <c r="ER8">
        <v>615.25</v>
      </c>
      <c r="ES8" t="s">
        <v>1093</v>
      </c>
      <c r="ET8">
        <v>643</v>
      </c>
      <c r="EU8">
        <v>642.75</v>
      </c>
      <c r="EV8">
        <v>657</v>
      </c>
      <c r="EW8">
        <v>663</v>
      </c>
      <c r="EX8">
        <v>666.75</v>
      </c>
      <c r="EY8">
        <v>684</v>
      </c>
      <c r="EZ8">
        <v>678</v>
      </c>
      <c r="FA8">
        <v>681.75</v>
      </c>
      <c r="FB8">
        <v>687</v>
      </c>
      <c r="FC8">
        <v>697</v>
      </c>
      <c r="FD8">
        <v>697.25</v>
      </c>
      <c r="FE8">
        <v>708</v>
      </c>
      <c r="FF8">
        <v>717</v>
      </c>
      <c r="FG8">
        <v>717</v>
      </c>
      <c r="FH8">
        <v>726</v>
      </c>
      <c r="FI8">
        <v>729</v>
      </c>
      <c r="FJ8">
        <v>730.75</v>
      </c>
      <c r="FK8">
        <v>739</v>
      </c>
      <c r="FL8">
        <v>738</v>
      </c>
      <c r="FM8">
        <v>553.75</v>
      </c>
      <c r="FP8">
        <v>0</v>
      </c>
      <c r="FS8">
        <v>0</v>
      </c>
      <c r="FV8">
        <v>0</v>
      </c>
      <c r="FY8">
        <v>0</v>
      </c>
      <c r="GB8">
        <v>0</v>
      </c>
      <c r="GE8">
        <v>0</v>
      </c>
    </row>
    <row r="9" spans="1:189">
      <c r="A9">
        <v>2</v>
      </c>
      <c r="B9" t="s">
        <v>169</v>
      </c>
      <c r="D9" t="s">
        <v>170</v>
      </c>
      <c r="R9" t="s">
        <v>170</v>
      </c>
      <c r="AF9" t="s">
        <v>170</v>
      </c>
      <c r="AT9" t="s">
        <v>170</v>
      </c>
      <c r="BE9">
        <v>63</v>
      </c>
      <c r="BF9">
        <v>65</v>
      </c>
      <c r="BG9">
        <v>68</v>
      </c>
      <c r="BH9">
        <v>70</v>
      </c>
      <c r="BI9">
        <v>74</v>
      </c>
      <c r="BJ9">
        <v>80</v>
      </c>
      <c r="BK9">
        <v>88</v>
      </c>
      <c r="BL9">
        <v>93</v>
      </c>
      <c r="BM9">
        <v>100</v>
      </c>
      <c r="BN9">
        <v>119</v>
      </c>
      <c r="BO9">
        <v>136</v>
      </c>
      <c r="BP9">
        <v>143</v>
      </c>
      <c r="BQ9">
        <v>152</v>
      </c>
      <c r="BR9">
        <v>161</v>
      </c>
      <c r="BS9">
        <v>176</v>
      </c>
      <c r="BT9">
        <v>192</v>
      </c>
      <c r="BU9">
        <v>209</v>
      </c>
      <c r="BV9">
        <v>221</v>
      </c>
      <c r="BW9">
        <v>230</v>
      </c>
      <c r="BX9">
        <v>238</v>
      </c>
      <c r="BY9">
        <v>243</v>
      </c>
      <c r="BZ9">
        <v>247</v>
      </c>
      <c r="CA9">
        <v>252</v>
      </c>
      <c r="CB9">
        <v>259</v>
      </c>
      <c r="CC9">
        <v>272</v>
      </c>
      <c r="CD9">
        <v>270.5</v>
      </c>
      <c r="CE9">
        <v>279</v>
      </c>
      <c r="CF9">
        <v>285</v>
      </c>
      <c r="CG9">
        <v>284.5</v>
      </c>
      <c r="CH9">
        <v>289</v>
      </c>
      <c r="CI9">
        <v>295</v>
      </c>
      <c r="CJ9">
        <v>294</v>
      </c>
      <c r="CK9">
        <v>297</v>
      </c>
      <c r="CL9">
        <v>304</v>
      </c>
      <c r="CM9">
        <v>301.5</v>
      </c>
      <c r="CN9" t="s">
        <v>1094</v>
      </c>
      <c r="CO9">
        <v>307</v>
      </c>
      <c r="CP9">
        <v>307.25</v>
      </c>
      <c r="CQ9">
        <v>314</v>
      </c>
      <c r="CR9">
        <v>316</v>
      </c>
      <c r="CS9">
        <v>317</v>
      </c>
      <c r="CT9">
        <v>322</v>
      </c>
      <c r="CU9">
        <v>328</v>
      </c>
      <c r="CV9">
        <v>328.5</v>
      </c>
      <c r="CW9">
        <v>336</v>
      </c>
      <c r="CX9">
        <v>340</v>
      </c>
      <c r="CY9">
        <v>339.5</v>
      </c>
      <c r="CZ9">
        <v>342</v>
      </c>
      <c r="DA9">
        <v>344</v>
      </c>
      <c r="DB9" s="247">
        <v>344.75</v>
      </c>
      <c r="DC9">
        <v>349</v>
      </c>
      <c r="DD9">
        <v>352</v>
      </c>
      <c r="DE9">
        <v>352.75</v>
      </c>
      <c r="DF9">
        <v>358</v>
      </c>
      <c r="DG9">
        <v>360</v>
      </c>
      <c r="DH9">
        <v>360.25</v>
      </c>
      <c r="DI9">
        <v>363</v>
      </c>
      <c r="DJ9">
        <v>364</v>
      </c>
      <c r="DK9">
        <v>364.75</v>
      </c>
      <c r="DL9">
        <v>368</v>
      </c>
      <c r="DM9">
        <v>382</v>
      </c>
      <c r="DN9">
        <v>379.75</v>
      </c>
      <c r="DO9">
        <v>387</v>
      </c>
      <c r="DP9">
        <v>391</v>
      </c>
      <c r="DQ9">
        <v>391.75</v>
      </c>
      <c r="DR9">
        <v>398</v>
      </c>
      <c r="DS9">
        <v>404</v>
      </c>
      <c r="DT9">
        <v>403.5</v>
      </c>
      <c r="DU9">
        <v>408</v>
      </c>
      <c r="DV9">
        <v>407</v>
      </c>
      <c r="DW9">
        <v>410.25</v>
      </c>
      <c r="DX9">
        <v>419</v>
      </c>
      <c r="DY9">
        <v>434</v>
      </c>
      <c r="DZ9">
        <v>435.75</v>
      </c>
      <c r="EA9" t="s">
        <v>1095</v>
      </c>
      <c r="EB9">
        <v>463</v>
      </c>
      <c r="EC9">
        <v>466.25</v>
      </c>
      <c r="ED9">
        <v>483</v>
      </c>
      <c r="EE9">
        <v>497</v>
      </c>
      <c r="EF9">
        <v>500.25</v>
      </c>
      <c r="EG9">
        <v>524</v>
      </c>
      <c r="EH9">
        <v>534.82599346728125</v>
      </c>
      <c r="EI9">
        <v>541.41299673364063</v>
      </c>
      <c r="EJ9">
        <v>572</v>
      </c>
      <c r="EK9">
        <v>588</v>
      </c>
      <c r="EL9">
        <v>587</v>
      </c>
      <c r="EM9">
        <v>600</v>
      </c>
      <c r="EN9">
        <v>584</v>
      </c>
      <c r="EO9">
        <v>592.25</v>
      </c>
      <c r="EP9">
        <v>601</v>
      </c>
      <c r="EQ9">
        <v>610</v>
      </c>
      <c r="ER9">
        <v>611.25</v>
      </c>
      <c r="ES9" t="s">
        <v>1096</v>
      </c>
      <c r="ET9">
        <v>640</v>
      </c>
      <c r="EU9">
        <v>639.25</v>
      </c>
      <c r="EV9">
        <v>653</v>
      </c>
      <c r="EW9">
        <v>660</v>
      </c>
      <c r="EX9">
        <v>663.5</v>
      </c>
      <c r="EY9">
        <v>681</v>
      </c>
      <c r="EZ9">
        <v>674</v>
      </c>
      <c r="FA9">
        <v>678</v>
      </c>
      <c r="FB9">
        <v>683</v>
      </c>
      <c r="FC9">
        <v>693</v>
      </c>
      <c r="FD9">
        <v>693.25</v>
      </c>
      <c r="FE9">
        <v>704</v>
      </c>
      <c r="FF9">
        <v>714</v>
      </c>
      <c r="FG9">
        <v>713.75</v>
      </c>
      <c r="FH9">
        <v>723</v>
      </c>
      <c r="FI9">
        <v>726</v>
      </c>
      <c r="FJ9">
        <v>727.75</v>
      </c>
      <c r="FK9">
        <v>736</v>
      </c>
      <c r="FL9">
        <v>734</v>
      </c>
      <c r="FM9">
        <v>551</v>
      </c>
      <c r="FP9">
        <v>0</v>
      </c>
      <c r="FS9">
        <v>0</v>
      </c>
      <c r="FV9">
        <v>0</v>
      </c>
      <c r="FY9">
        <v>0</v>
      </c>
      <c r="GB9">
        <v>0</v>
      </c>
      <c r="GE9">
        <v>0</v>
      </c>
    </row>
    <row r="10" spans="1:189">
      <c r="A10">
        <v>3</v>
      </c>
      <c r="B10" t="s">
        <v>171</v>
      </c>
      <c r="D10" t="s">
        <v>170</v>
      </c>
      <c r="G10">
        <v>10</v>
      </c>
      <c r="H10">
        <v>12</v>
      </c>
      <c r="I10">
        <v>15</v>
      </c>
      <c r="J10">
        <v>18</v>
      </c>
      <c r="K10">
        <v>19</v>
      </c>
      <c r="L10">
        <v>21</v>
      </c>
      <c r="M10">
        <v>20</v>
      </c>
      <c r="N10">
        <v>19</v>
      </c>
      <c r="O10">
        <v>19</v>
      </c>
      <c r="P10">
        <v>19</v>
      </c>
      <c r="Q10">
        <v>19</v>
      </c>
      <c r="R10" t="s">
        <v>1097</v>
      </c>
      <c r="S10">
        <v>19</v>
      </c>
      <c r="T10">
        <v>19</v>
      </c>
      <c r="U10">
        <v>20</v>
      </c>
      <c r="V10">
        <v>19</v>
      </c>
      <c r="W10">
        <v>19</v>
      </c>
      <c r="X10">
        <v>18</v>
      </c>
      <c r="Y10">
        <v>18</v>
      </c>
      <c r="Z10">
        <v>19</v>
      </c>
      <c r="AA10">
        <v>19</v>
      </c>
      <c r="AB10">
        <v>20</v>
      </c>
      <c r="AC10">
        <v>22</v>
      </c>
      <c r="AD10">
        <v>22</v>
      </c>
      <c r="AE10">
        <v>22</v>
      </c>
      <c r="AF10" t="s">
        <v>1089</v>
      </c>
      <c r="AG10">
        <v>23</v>
      </c>
      <c r="AH10">
        <v>24</v>
      </c>
      <c r="AI10">
        <v>24</v>
      </c>
      <c r="AJ10">
        <v>25</v>
      </c>
      <c r="AK10">
        <v>25</v>
      </c>
      <c r="AL10">
        <v>28</v>
      </c>
      <c r="AM10">
        <v>33</v>
      </c>
      <c r="AN10">
        <v>37</v>
      </c>
      <c r="AO10">
        <v>38</v>
      </c>
      <c r="AP10">
        <v>40</v>
      </c>
      <c r="AQ10">
        <v>43</v>
      </c>
      <c r="AR10">
        <v>44</v>
      </c>
      <c r="AS10">
        <v>47</v>
      </c>
      <c r="AT10" t="s">
        <v>1098</v>
      </c>
      <c r="AU10">
        <v>49</v>
      </c>
      <c r="AV10">
        <v>54</v>
      </c>
      <c r="AW10">
        <v>57</v>
      </c>
      <c r="AX10">
        <v>58</v>
      </c>
      <c r="AY10">
        <v>59</v>
      </c>
      <c r="AZ10">
        <v>59</v>
      </c>
      <c r="BA10">
        <v>59</v>
      </c>
      <c r="BB10">
        <v>59</v>
      </c>
      <c r="BC10">
        <v>60</v>
      </c>
      <c r="BD10">
        <v>61</v>
      </c>
      <c r="BE10">
        <v>63</v>
      </c>
      <c r="BF10">
        <v>65</v>
      </c>
      <c r="BG10">
        <v>68</v>
      </c>
      <c r="BH10">
        <v>70</v>
      </c>
      <c r="BI10">
        <v>74</v>
      </c>
      <c r="BJ10">
        <v>81</v>
      </c>
      <c r="BK10">
        <v>87</v>
      </c>
      <c r="BL10">
        <v>93</v>
      </c>
      <c r="BM10">
        <v>100</v>
      </c>
      <c r="BN10">
        <v>118</v>
      </c>
      <c r="BO10">
        <v>137</v>
      </c>
      <c r="BP10">
        <v>144</v>
      </c>
      <c r="BQ10">
        <v>152</v>
      </c>
      <c r="BR10">
        <v>161</v>
      </c>
      <c r="BS10">
        <v>177</v>
      </c>
      <c r="BT10">
        <v>193</v>
      </c>
      <c r="BU10">
        <v>209</v>
      </c>
      <c r="BV10">
        <v>221</v>
      </c>
      <c r="BW10">
        <v>229</v>
      </c>
      <c r="BX10">
        <v>238</v>
      </c>
      <c r="BY10">
        <v>243</v>
      </c>
      <c r="BZ10">
        <v>247</v>
      </c>
      <c r="CA10">
        <v>252</v>
      </c>
      <c r="CB10">
        <v>258</v>
      </c>
      <c r="CC10">
        <v>272</v>
      </c>
      <c r="CD10">
        <v>270.25</v>
      </c>
      <c r="CE10">
        <v>279</v>
      </c>
      <c r="CF10">
        <v>285</v>
      </c>
      <c r="CG10">
        <v>284.5</v>
      </c>
      <c r="CH10">
        <v>289</v>
      </c>
      <c r="CI10">
        <v>295</v>
      </c>
      <c r="CJ10">
        <v>294</v>
      </c>
      <c r="CK10">
        <v>297</v>
      </c>
      <c r="CL10">
        <v>304</v>
      </c>
      <c r="CM10">
        <v>301.5</v>
      </c>
      <c r="CN10" t="s">
        <v>1094</v>
      </c>
      <c r="CO10">
        <v>307</v>
      </c>
      <c r="CP10">
        <v>307.25</v>
      </c>
      <c r="CQ10">
        <v>314</v>
      </c>
      <c r="CR10">
        <v>316</v>
      </c>
      <c r="CS10">
        <v>317</v>
      </c>
      <c r="CT10">
        <v>322</v>
      </c>
      <c r="CU10">
        <v>328</v>
      </c>
      <c r="CV10">
        <v>328.5</v>
      </c>
      <c r="CW10">
        <v>336</v>
      </c>
      <c r="CX10">
        <v>340</v>
      </c>
      <c r="CY10">
        <v>339.5</v>
      </c>
      <c r="CZ10">
        <v>342</v>
      </c>
      <c r="DA10">
        <v>344</v>
      </c>
      <c r="DB10" s="247">
        <v>344.75</v>
      </c>
      <c r="DC10">
        <v>349</v>
      </c>
      <c r="DD10">
        <v>352</v>
      </c>
      <c r="DE10">
        <v>352.75</v>
      </c>
      <c r="DF10">
        <v>358</v>
      </c>
      <c r="DG10">
        <v>360</v>
      </c>
      <c r="DH10">
        <v>360.25</v>
      </c>
      <c r="DI10">
        <v>363</v>
      </c>
      <c r="DJ10">
        <v>364</v>
      </c>
      <c r="DK10">
        <v>364.75</v>
      </c>
      <c r="DL10">
        <v>368</v>
      </c>
      <c r="DM10">
        <v>382</v>
      </c>
      <c r="DN10">
        <v>379.75</v>
      </c>
      <c r="DO10">
        <v>387</v>
      </c>
      <c r="DP10">
        <v>391</v>
      </c>
      <c r="DQ10">
        <v>391.75</v>
      </c>
      <c r="DR10">
        <v>398</v>
      </c>
      <c r="DS10">
        <v>404</v>
      </c>
      <c r="DT10">
        <v>403.5</v>
      </c>
      <c r="DU10">
        <v>408</v>
      </c>
      <c r="DV10">
        <v>407</v>
      </c>
      <c r="DW10">
        <v>410.25</v>
      </c>
      <c r="DX10">
        <v>419</v>
      </c>
      <c r="DY10">
        <v>433</v>
      </c>
      <c r="DZ10">
        <v>435</v>
      </c>
      <c r="EA10" t="s">
        <v>1099</v>
      </c>
      <c r="EB10">
        <v>462</v>
      </c>
      <c r="EC10">
        <v>465.25</v>
      </c>
      <c r="ED10">
        <v>482</v>
      </c>
      <c r="EE10">
        <v>496</v>
      </c>
      <c r="EF10">
        <v>499.25</v>
      </c>
      <c r="EG10">
        <v>523</v>
      </c>
      <c r="EH10">
        <v>534.79266368006495</v>
      </c>
      <c r="EI10">
        <v>541.14633184003242</v>
      </c>
      <c r="EJ10">
        <v>572</v>
      </c>
      <c r="EK10">
        <v>588</v>
      </c>
      <c r="EL10">
        <v>587</v>
      </c>
      <c r="EM10">
        <v>600</v>
      </c>
      <c r="EN10">
        <v>584</v>
      </c>
      <c r="EO10">
        <v>592.25</v>
      </c>
      <c r="EP10">
        <v>601</v>
      </c>
      <c r="EQ10">
        <v>610</v>
      </c>
      <c r="ER10">
        <v>611.25</v>
      </c>
      <c r="ES10" t="s">
        <v>1096</v>
      </c>
      <c r="ET10">
        <v>639</v>
      </c>
      <c r="EU10">
        <v>638.5</v>
      </c>
      <c r="EV10">
        <v>652</v>
      </c>
      <c r="EW10">
        <v>659</v>
      </c>
      <c r="EX10">
        <v>662.125</v>
      </c>
      <c r="EY10">
        <v>678.5</v>
      </c>
      <c r="EZ10">
        <v>673</v>
      </c>
      <c r="FA10">
        <v>676.625</v>
      </c>
      <c r="FB10">
        <v>682</v>
      </c>
      <c r="FC10">
        <v>692</v>
      </c>
      <c r="FD10">
        <v>692.25</v>
      </c>
      <c r="FE10">
        <v>703</v>
      </c>
      <c r="FF10">
        <v>711</v>
      </c>
      <c r="FG10">
        <v>711.25</v>
      </c>
      <c r="FH10">
        <v>720</v>
      </c>
      <c r="FI10">
        <v>723</v>
      </c>
      <c r="FJ10">
        <v>724.75</v>
      </c>
      <c r="FK10">
        <v>733</v>
      </c>
      <c r="FL10">
        <v>733</v>
      </c>
      <c r="FM10">
        <v>549.75</v>
      </c>
      <c r="FP10">
        <v>0</v>
      </c>
      <c r="FS10">
        <v>0</v>
      </c>
      <c r="FV10">
        <v>0</v>
      </c>
      <c r="FY10">
        <v>0</v>
      </c>
      <c r="GB10">
        <v>0</v>
      </c>
      <c r="GE10">
        <v>0</v>
      </c>
    </row>
    <row r="11" spans="1:189">
      <c r="A11">
        <v>4</v>
      </c>
      <c r="DB11" s="247"/>
    </row>
    <row r="12" spans="1:189">
      <c r="A12">
        <v>5</v>
      </c>
      <c r="B12" t="s">
        <v>172</v>
      </c>
      <c r="DB12" s="247"/>
    </row>
    <row r="13" spans="1:189">
      <c r="A13">
        <v>6</v>
      </c>
      <c r="B13" t="s">
        <v>173</v>
      </c>
      <c r="D13" t="s">
        <v>1100</v>
      </c>
      <c r="E13">
        <v>8</v>
      </c>
      <c r="F13">
        <v>8</v>
      </c>
      <c r="G13">
        <v>9</v>
      </c>
      <c r="H13">
        <v>11</v>
      </c>
      <c r="I13">
        <v>15</v>
      </c>
      <c r="J13">
        <v>18</v>
      </c>
      <c r="K13">
        <v>18</v>
      </c>
      <c r="L13">
        <v>25</v>
      </c>
      <c r="M13">
        <v>19</v>
      </c>
      <c r="N13">
        <v>17</v>
      </c>
      <c r="O13">
        <v>18</v>
      </c>
      <c r="P13">
        <v>19</v>
      </c>
      <c r="Q13">
        <v>18</v>
      </c>
      <c r="R13" t="s">
        <v>1088</v>
      </c>
      <c r="S13">
        <v>18</v>
      </c>
      <c r="T13">
        <v>18</v>
      </c>
      <c r="U13">
        <v>19</v>
      </c>
      <c r="V13">
        <v>19</v>
      </c>
      <c r="W13">
        <v>18</v>
      </c>
      <c r="X13">
        <v>17</v>
      </c>
      <c r="Y13">
        <v>17</v>
      </c>
      <c r="Z13">
        <v>19</v>
      </c>
      <c r="AA13">
        <v>19</v>
      </c>
      <c r="AB13">
        <v>20</v>
      </c>
      <c r="AC13">
        <v>22</v>
      </c>
      <c r="AD13">
        <v>22</v>
      </c>
      <c r="AE13">
        <v>22</v>
      </c>
      <c r="AF13" t="s">
        <v>1089</v>
      </c>
      <c r="AG13">
        <v>24</v>
      </c>
      <c r="AH13">
        <v>24</v>
      </c>
      <c r="AI13">
        <v>24</v>
      </c>
      <c r="AJ13">
        <v>24</v>
      </c>
      <c r="AK13">
        <v>24</v>
      </c>
      <c r="AL13">
        <v>28</v>
      </c>
      <c r="AM13">
        <v>32</v>
      </c>
      <c r="AN13">
        <v>36</v>
      </c>
      <c r="AO13">
        <v>39</v>
      </c>
      <c r="AP13">
        <v>40</v>
      </c>
      <c r="AQ13">
        <v>44</v>
      </c>
      <c r="AR13">
        <v>44</v>
      </c>
      <c r="AS13">
        <v>46</v>
      </c>
      <c r="AT13" t="s">
        <v>1098</v>
      </c>
      <c r="AU13">
        <v>49</v>
      </c>
      <c r="AV13">
        <v>56</v>
      </c>
      <c r="AW13">
        <v>61</v>
      </c>
      <c r="AX13">
        <v>63</v>
      </c>
      <c r="AY13">
        <v>64</v>
      </c>
      <c r="AZ13">
        <v>64</v>
      </c>
      <c r="BA13">
        <v>62</v>
      </c>
      <c r="BB13">
        <v>62</v>
      </c>
      <c r="BC13">
        <v>62</v>
      </c>
      <c r="BD13">
        <v>63</v>
      </c>
      <c r="BE13">
        <v>64</v>
      </c>
      <c r="BF13">
        <v>66</v>
      </c>
      <c r="BG13">
        <v>68</v>
      </c>
      <c r="BH13">
        <v>70</v>
      </c>
      <c r="BI13">
        <v>74</v>
      </c>
      <c r="BJ13">
        <v>79</v>
      </c>
      <c r="BK13">
        <v>87</v>
      </c>
      <c r="BL13">
        <v>95</v>
      </c>
      <c r="BM13">
        <v>100</v>
      </c>
      <c r="BN13">
        <v>118</v>
      </c>
      <c r="BO13">
        <v>136</v>
      </c>
      <c r="BP13">
        <v>144</v>
      </c>
      <c r="BQ13">
        <v>155</v>
      </c>
      <c r="BR13">
        <v>167</v>
      </c>
      <c r="BS13">
        <v>184</v>
      </c>
      <c r="BT13">
        <v>200</v>
      </c>
      <c r="BU13">
        <v>218</v>
      </c>
      <c r="BV13">
        <v>230</v>
      </c>
      <c r="BW13">
        <v>238</v>
      </c>
      <c r="BX13">
        <v>248</v>
      </c>
      <c r="BY13">
        <v>256</v>
      </c>
      <c r="BZ13">
        <v>260</v>
      </c>
      <c r="CA13">
        <v>267</v>
      </c>
      <c r="CB13">
        <v>276</v>
      </c>
      <c r="CC13">
        <v>287</v>
      </c>
      <c r="CD13">
        <v>285</v>
      </c>
      <c r="CE13">
        <v>290</v>
      </c>
      <c r="CF13">
        <v>300</v>
      </c>
      <c r="CG13">
        <v>298.5</v>
      </c>
      <c r="CH13">
        <v>304</v>
      </c>
      <c r="CI13">
        <v>308</v>
      </c>
      <c r="CJ13">
        <v>308</v>
      </c>
      <c r="CK13">
        <v>312</v>
      </c>
      <c r="CL13">
        <v>315</v>
      </c>
      <c r="CM13">
        <v>314.75</v>
      </c>
      <c r="CN13" t="s">
        <v>1101</v>
      </c>
      <c r="CO13">
        <v>322</v>
      </c>
      <c r="CP13">
        <v>322.5</v>
      </c>
      <c r="CQ13">
        <v>329</v>
      </c>
      <c r="CR13">
        <v>334</v>
      </c>
      <c r="CS13">
        <v>334.5</v>
      </c>
      <c r="CT13">
        <v>341</v>
      </c>
      <c r="CU13">
        <v>346</v>
      </c>
      <c r="CV13">
        <v>346.75</v>
      </c>
      <c r="CW13">
        <v>354</v>
      </c>
      <c r="CX13">
        <v>358</v>
      </c>
      <c r="CY13">
        <v>357.75</v>
      </c>
      <c r="CZ13">
        <v>361</v>
      </c>
      <c r="DA13">
        <v>363</v>
      </c>
      <c r="DB13" s="247">
        <v>365</v>
      </c>
      <c r="DC13">
        <v>373</v>
      </c>
      <c r="DD13">
        <v>375</v>
      </c>
      <c r="DE13">
        <v>375.75</v>
      </c>
      <c r="DF13">
        <v>380</v>
      </c>
      <c r="DG13">
        <v>383</v>
      </c>
      <c r="DH13">
        <v>382.75</v>
      </c>
      <c r="DI13">
        <v>385</v>
      </c>
      <c r="DJ13">
        <v>389</v>
      </c>
      <c r="DK13">
        <v>389.75</v>
      </c>
      <c r="DL13">
        <v>396</v>
      </c>
      <c r="DM13">
        <v>415</v>
      </c>
      <c r="DN13">
        <v>411.5</v>
      </c>
      <c r="DO13">
        <v>420</v>
      </c>
      <c r="DP13">
        <v>425</v>
      </c>
      <c r="DQ13">
        <v>425.25</v>
      </c>
      <c r="DR13">
        <v>431</v>
      </c>
      <c r="DS13">
        <v>438</v>
      </c>
      <c r="DT13">
        <v>438</v>
      </c>
      <c r="DU13">
        <v>445</v>
      </c>
      <c r="DV13">
        <v>441</v>
      </c>
      <c r="DW13">
        <v>445.5</v>
      </c>
      <c r="DX13">
        <v>455</v>
      </c>
      <c r="DY13">
        <v>465</v>
      </c>
      <c r="DZ13">
        <v>468.5</v>
      </c>
      <c r="EA13" t="s">
        <v>1103</v>
      </c>
      <c r="EB13">
        <v>493</v>
      </c>
      <c r="EC13">
        <v>495</v>
      </c>
      <c r="ED13">
        <v>505</v>
      </c>
      <c r="EE13">
        <v>515</v>
      </c>
      <c r="EF13">
        <v>516.75</v>
      </c>
      <c r="EG13">
        <v>532</v>
      </c>
      <c r="EH13">
        <v>546.1119873461862</v>
      </c>
      <c r="EI13">
        <v>547.8059936730931</v>
      </c>
      <c r="EJ13">
        <v>567</v>
      </c>
      <c r="EK13">
        <v>596</v>
      </c>
      <c r="EL13">
        <v>588.25</v>
      </c>
      <c r="EM13">
        <v>594</v>
      </c>
      <c r="EN13">
        <v>578</v>
      </c>
      <c r="EO13">
        <v>585.75</v>
      </c>
      <c r="EP13">
        <v>593</v>
      </c>
      <c r="EQ13">
        <v>604</v>
      </c>
      <c r="ER13">
        <v>604</v>
      </c>
      <c r="ES13" t="s">
        <v>1104</v>
      </c>
      <c r="ET13">
        <v>631</v>
      </c>
      <c r="EU13">
        <v>630</v>
      </c>
      <c r="EV13">
        <v>643</v>
      </c>
      <c r="EW13">
        <v>645</v>
      </c>
      <c r="EX13">
        <v>652.25</v>
      </c>
      <c r="EY13">
        <v>676</v>
      </c>
      <c r="EZ13">
        <v>653</v>
      </c>
      <c r="FA13">
        <v>660.5</v>
      </c>
      <c r="FB13">
        <v>660</v>
      </c>
      <c r="FC13">
        <v>672</v>
      </c>
      <c r="FD13">
        <v>671.5</v>
      </c>
      <c r="FE13">
        <v>682</v>
      </c>
      <c r="FF13">
        <v>700</v>
      </c>
      <c r="FG13">
        <v>697.25</v>
      </c>
      <c r="FH13">
        <v>707</v>
      </c>
      <c r="FI13">
        <v>714</v>
      </c>
      <c r="FJ13">
        <v>715.25</v>
      </c>
      <c r="FK13">
        <v>726</v>
      </c>
      <c r="FL13">
        <v>711</v>
      </c>
      <c r="FM13">
        <v>537</v>
      </c>
      <c r="FP13">
        <v>0</v>
      </c>
      <c r="FS13">
        <v>0</v>
      </c>
      <c r="FV13">
        <v>0</v>
      </c>
      <c r="FY13">
        <v>0</v>
      </c>
      <c r="GB13">
        <v>0</v>
      </c>
      <c r="GE13">
        <v>0</v>
      </c>
    </row>
    <row r="14" spans="1:189">
      <c r="A14">
        <v>7</v>
      </c>
      <c r="B14" t="s">
        <v>174</v>
      </c>
      <c r="C14" t="s">
        <v>1105</v>
      </c>
      <c r="D14" t="s">
        <v>170</v>
      </c>
      <c r="G14">
        <v>9</v>
      </c>
      <c r="H14">
        <v>11</v>
      </c>
      <c r="I14">
        <v>16</v>
      </c>
      <c r="J14">
        <v>17</v>
      </c>
      <c r="K14">
        <v>18</v>
      </c>
      <c r="L14">
        <v>20</v>
      </c>
      <c r="M14">
        <v>18</v>
      </c>
      <c r="N14">
        <v>18</v>
      </c>
      <c r="O14">
        <v>18</v>
      </c>
      <c r="P14">
        <v>19</v>
      </c>
      <c r="Q14">
        <v>18</v>
      </c>
      <c r="R14" t="s">
        <v>1088</v>
      </c>
      <c r="S14">
        <v>18</v>
      </c>
      <c r="T14">
        <v>18</v>
      </c>
      <c r="U14">
        <v>18</v>
      </c>
      <c r="V14">
        <v>17</v>
      </c>
      <c r="W14">
        <v>16</v>
      </c>
      <c r="X14">
        <v>15</v>
      </c>
      <c r="Y14">
        <v>15</v>
      </c>
      <c r="Z14">
        <v>16</v>
      </c>
      <c r="AA14">
        <v>16</v>
      </c>
      <c r="AB14">
        <v>16</v>
      </c>
      <c r="AC14">
        <v>18</v>
      </c>
      <c r="AD14">
        <v>18</v>
      </c>
      <c r="AE14">
        <v>18</v>
      </c>
      <c r="AF14" t="s">
        <v>1088</v>
      </c>
      <c r="AG14">
        <v>19</v>
      </c>
      <c r="AH14">
        <v>20</v>
      </c>
      <c r="AI14">
        <v>21</v>
      </c>
      <c r="AJ14">
        <v>21</v>
      </c>
      <c r="AK14">
        <v>22</v>
      </c>
      <c r="AL14">
        <v>24</v>
      </c>
      <c r="AM14">
        <v>28</v>
      </c>
      <c r="AN14">
        <v>32</v>
      </c>
      <c r="AO14">
        <v>35</v>
      </c>
      <c r="AP14">
        <v>36</v>
      </c>
      <c r="AQ14">
        <v>38</v>
      </c>
      <c r="AR14">
        <v>38</v>
      </c>
      <c r="AS14">
        <v>39</v>
      </c>
      <c r="AT14" t="s">
        <v>1106</v>
      </c>
      <c r="AU14">
        <v>43</v>
      </c>
      <c r="AV14">
        <v>46</v>
      </c>
      <c r="AW14">
        <v>49</v>
      </c>
      <c r="AX14">
        <v>50</v>
      </c>
      <c r="AY14">
        <v>52</v>
      </c>
      <c r="AZ14">
        <v>53</v>
      </c>
      <c r="BA14">
        <v>53</v>
      </c>
      <c r="BB14">
        <v>54</v>
      </c>
      <c r="BC14">
        <v>55</v>
      </c>
      <c r="BD14">
        <v>56</v>
      </c>
      <c r="BE14">
        <v>57</v>
      </c>
      <c r="BF14">
        <v>59</v>
      </c>
      <c r="BG14">
        <v>61</v>
      </c>
      <c r="BH14">
        <v>64</v>
      </c>
      <c r="BI14">
        <v>68</v>
      </c>
      <c r="BJ14">
        <v>75</v>
      </c>
      <c r="BK14">
        <v>84</v>
      </c>
      <c r="BL14">
        <v>92</v>
      </c>
      <c r="BM14">
        <v>100</v>
      </c>
      <c r="BN14">
        <v>117</v>
      </c>
      <c r="BO14">
        <v>127</v>
      </c>
      <c r="BP14">
        <v>130</v>
      </c>
      <c r="BQ14">
        <v>137</v>
      </c>
      <c r="BR14">
        <v>148</v>
      </c>
      <c r="BS14">
        <v>163</v>
      </c>
      <c r="BT14">
        <v>181</v>
      </c>
      <c r="BU14">
        <v>191</v>
      </c>
      <c r="BV14">
        <v>198</v>
      </c>
      <c r="BW14">
        <v>206</v>
      </c>
      <c r="BX14">
        <v>218</v>
      </c>
      <c r="BY14">
        <v>225</v>
      </c>
      <c r="BZ14">
        <v>233</v>
      </c>
      <c r="CA14">
        <v>239</v>
      </c>
      <c r="CB14">
        <v>242</v>
      </c>
      <c r="CC14">
        <v>253</v>
      </c>
      <c r="CD14">
        <v>251.25</v>
      </c>
      <c r="CE14">
        <v>257</v>
      </c>
      <c r="CF14">
        <v>268</v>
      </c>
      <c r="CG14">
        <v>265.25</v>
      </c>
      <c r="CH14">
        <v>268</v>
      </c>
      <c r="CI14">
        <v>272</v>
      </c>
      <c r="CJ14">
        <v>270.75</v>
      </c>
      <c r="CK14">
        <v>271</v>
      </c>
      <c r="CL14">
        <v>276</v>
      </c>
      <c r="CM14">
        <v>274</v>
      </c>
      <c r="CN14" t="s">
        <v>1107</v>
      </c>
      <c r="CO14">
        <v>281</v>
      </c>
      <c r="CP14">
        <v>280.75</v>
      </c>
      <c r="CQ14">
        <v>288</v>
      </c>
      <c r="CR14">
        <v>294</v>
      </c>
      <c r="CS14">
        <v>294</v>
      </c>
      <c r="CT14">
        <v>300</v>
      </c>
      <c r="CU14">
        <v>308</v>
      </c>
      <c r="CV14">
        <v>307.25</v>
      </c>
      <c r="CW14">
        <v>313</v>
      </c>
      <c r="CX14">
        <v>316</v>
      </c>
      <c r="CY14">
        <v>315.5</v>
      </c>
      <c r="CZ14">
        <v>317</v>
      </c>
      <c r="DA14">
        <v>319</v>
      </c>
      <c r="DB14" s="247">
        <v>321</v>
      </c>
      <c r="DC14">
        <v>329</v>
      </c>
      <c r="DD14">
        <v>330</v>
      </c>
      <c r="DE14">
        <v>330.5</v>
      </c>
      <c r="DF14">
        <v>333</v>
      </c>
      <c r="DG14">
        <v>335</v>
      </c>
      <c r="DH14">
        <v>335.75</v>
      </c>
      <c r="DI14">
        <v>340</v>
      </c>
      <c r="DJ14">
        <v>341</v>
      </c>
      <c r="DK14">
        <v>342</v>
      </c>
      <c r="DL14">
        <v>346</v>
      </c>
      <c r="DM14">
        <v>366</v>
      </c>
      <c r="DN14">
        <v>362</v>
      </c>
      <c r="DO14">
        <v>370</v>
      </c>
      <c r="DP14">
        <v>380</v>
      </c>
      <c r="DQ14">
        <v>378</v>
      </c>
      <c r="DR14">
        <v>382</v>
      </c>
      <c r="DS14">
        <v>390</v>
      </c>
      <c r="DT14">
        <v>388.75</v>
      </c>
      <c r="DU14">
        <v>393</v>
      </c>
      <c r="DV14">
        <v>387</v>
      </c>
      <c r="DW14">
        <v>392.75</v>
      </c>
      <c r="DX14">
        <v>404</v>
      </c>
      <c r="DY14">
        <v>418</v>
      </c>
      <c r="DZ14">
        <v>420.75</v>
      </c>
      <c r="EA14" t="s">
        <v>1109</v>
      </c>
      <c r="EB14">
        <v>447</v>
      </c>
      <c r="EC14">
        <v>448.25</v>
      </c>
      <c r="ED14">
        <v>456</v>
      </c>
      <c r="EE14">
        <v>465</v>
      </c>
      <c r="EF14">
        <v>466.75</v>
      </c>
      <c r="EG14">
        <v>481</v>
      </c>
      <c r="EH14">
        <v>494.55983570850714</v>
      </c>
      <c r="EI14">
        <v>496.77991785425354</v>
      </c>
      <c r="EJ14">
        <v>517</v>
      </c>
      <c r="EK14">
        <v>545</v>
      </c>
      <c r="EL14">
        <v>540</v>
      </c>
      <c r="EM14">
        <v>553</v>
      </c>
      <c r="EN14">
        <v>539</v>
      </c>
      <c r="EO14">
        <v>546.5</v>
      </c>
      <c r="EP14">
        <v>555</v>
      </c>
      <c r="EQ14">
        <v>561</v>
      </c>
      <c r="ER14">
        <v>562.75</v>
      </c>
      <c r="ES14" t="s">
        <v>1110</v>
      </c>
      <c r="ET14">
        <v>587</v>
      </c>
      <c r="EU14">
        <v>587.5</v>
      </c>
      <c r="EV14">
        <v>602</v>
      </c>
      <c r="EW14">
        <v>605</v>
      </c>
      <c r="EX14">
        <v>608.75</v>
      </c>
      <c r="EY14">
        <v>623</v>
      </c>
      <c r="EZ14">
        <v>614</v>
      </c>
      <c r="FA14">
        <v>619.75</v>
      </c>
      <c r="FB14">
        <v>628</v>
      </c>
      <c r="FC14">
        <v>637</v>
      </c>
      <c r="FD14">
        <v>637.5</v>
      </c>
      <c r="FE14">
        <v>648</v>
      </c>
      <c r="FF14">
        <v>653</v>
      </c>
      <c r="FG14">
        <v>654</v>
      </c>
      <c r="FH14">
        <v>662</v>
      </c>
      <c r="FI14">
        <v>666</v>
      </c>
      <c r="FJ14">
        <v>668.25</v>
      </c>
      <c r="FK14">
        <v>679</v>
      </c>
      <c r="FL14">
        <v>679</v>
      </c>
      <c r="FM14">
        <v>509.25</v>
      </c>
      <c r="FP14">
        <v>0</v>
      </c>
      <c r="FS14">
        <v>0</v>
      </c>
      <c r="FV14">
        <v>0</v>
      </c>
      <c r="FY14">
        <v>0</v>
      </c>
      <c r="GB14">
        <v>0</v>
      </c>
      <c r="GE14">
        <v>0</v>
      </c>
    </row>
    <row r="15" spans="1:189">
      <c r="A15">
        <v>8</v>
      </c>
      <c r="B15" t="s">
        <v>175</v>
      </c>
      <c r="C15" t="s">
        <v>1105</v>
      </c>
      <c r="D15" t="s">
        <v>170</v>
      </c>
      <c r="R15" t="s">
        <v>170</v>
      </c>
      <c r="AF15" t="s">
        <v>170</v>
      </c>
      <c r="AO15">
        <v>38</v>
      </c>
      <c r="AP15">
        <v>38</v>
      </c>
      <c r="AQ15">
        <v>38</v>
      </c>
      <c r="AR15">
        <v>39</v>
      </c>
      <c r="AS15">
        <v>41</v>
      </c>
      <c r="AT15" t="s">
        <v>1111</v>
      </c>
      <c r="AU15">
        <v>45</v>
      </c>
      <c r="AV15">
        <v>50</v>
      </c>
      <c r="AW15">
        <v>55</v>
      </c>
      <c r="AX15">
        <v>56</v>
      </c>
      <c r="AY15">
        <v>58</v>
      </c>
      <c r="AZ15">
        <v>58</v>
      </c>
      <c r="BA15">
        <v>56</v>
      </c>
      <c r="BB15">
        <v>57</v>
      </c>
      <c r="BC15">
        <v>57</v>
      </c>
      <c r="BD15">
        <v>58</v>
      </c>
      <c r="BE15">
        <v>60</v>
      </c>
      <c r="BF15">
        <v>62</v>
      </c>
      <c r="BG15">
        <v>63</v>
      </c>
      <c r="BH15">
        <v>66</v>
      </c>
      <c r="BI15">
        <v>71</v>
      </c>
      <c r="BJ15">
        <v>77</v>
      </c>
      <c r="BK15">
        <v>85</v>
      </c>
      <c r="BL15">
        <v>92</v>
      </c>
      <c r="BM15">
        <v>100</v>
      </c>
      <c r="BN15">
        <v>123</v>
      </c>
      <c r="BO15">
        <v>137</v>
      </c>
      <c r="BP15">
        <v>137</v>
      </c>
      <c r="BQ15">
        <v>142</v>
      </c>
      <c r="BR15">
        <v>153</v>
      </c>
      <c r="BS15">
        <v>170</v>
      </c>
      <c r="BT15">
        <v>190</v>
      </c>
      <c r="BU15">
        <v>198</v>
      </c>
      <c r="BV15">
        <v>197</v>
      </c>
      <c r="BW15">
        <v>203</v>
      </c>
      <c r="BX15">
        <v>218</v>
      </c>
      <c r="BY15">
        <v>230</v>
      </c>
      <c r="BZ15">
        <v>237</v>
      </c>
      <c r="CA15">
        <v>243</v>
      </c>
      <c r="CB15">
        <v>246</v>
      </c>
      <c r="CC15">
        <v>259</v>
      </c>
      <c r="CD15">
        <v>256</v>
      </c>
      <c r="CE15">
        <v>260</v>
      </c>
      <c r="CF15">
        <v>269</v>
      </c>
      <c r="CG15">
        <v>267</v>
      </c>
      <c r="CH15">
        <v>270</v>
      </c>
      <c r="CI15">
        <v>274</v>
      </c>
      <c r="CJ15">
        <v>272</v>
      </c>
      <c r="CK15">
        <v>270</v>
      </c>
      <c r="CL15">
        <v>269</v>
      </c>
      <c r="CM15">
        <v>268.25</v>
      </c>
      <c r="CN15" t="s">
        <v>1112</v>
      </c>
      <c r="CO15">
        <v>275</v>
      </c>
      <c r="CP15">
        <v>274</v>
      </c>
      <c r="CQ15">
        <v>281</v>
      </c>
      <c r="CR15">
        <v>286</v>
      </c>
      <c r="CS15">
        <v>286.25</v>
      </c>
      <c r="CT15">
        <v>292</v>
      </c>
      <c r="CU15">
        <v>306</v>
      </c>
      <c r="CV15">
        <v>303.25</v>
      </c>
      <c r="CW15">
        <v>309</v>
      </c>
      <c r="CX15">
        <v>312</v>
      </c>
      <c r="CY15">
        <v>312.5</v>
      </c>
      <c r="CZ15">
        <v>317</v>
      </c>
      <c r="DA15">
        <v>318</v>
      </c>
      <c r="DB15" s="247">
        <v>320.5</v>
      </c>
      <c r="DC15">
        <v>329</v>
      </c>
      <c r="DD15">
        <v>331</v>
      </c>
      <c r="DE15">
        <v>330.75</v>
      </c>
      <c r="DF15">
        <v>332</v>
      </c>
      <c r="DG15">
        <v>337</v>
      </c>
      <c r="DH15">
        <v>335.5</v>
      </c>
      <c r="DI15">
        <v>336</v>
      </c>
      <c r="DJ15">
        <v>339</v>
      </c>
      <c r="DK15">
        <v>340.75</v>
      </c>
      <c r="DL15">
        <v>349</v>
      </c>
      <c r="DM15">
        <v>356</v>
      </c>
      <c r="DN15">
        <v>354.75</v>
      </c>
      <c r="DO15">
        <v>358</v>
      </c>
      <c r="DP15">
        <v>367</v>
      </c>
      <c r="DQ15">
        <v>365.5</v>
      </c>
      <c r="DR15">
        <v>370</v>
      </c>
      <c r="DS15">
        <v>374</v>
      </c>
      <c r="DT15">
        <v>373.5</v>
      </c>
      <c r="DU15">
        <v>376</v>
      </c>
      <c r="DV15">
        <v>376</v>
      </c>
      <c r="DW15">
        <v>382.75</v>
      </c>
      <c r="DX15">
        <v>403</v>
      </c>
      <c r="DY15">
        <v>410</v>
      </c>
      <c r="DZ15">
        <v>412.5</v>
      </c>
      <c r="EA15" t="s">
        <v>1113</v>
      </c>
      <c r="EB15">
        <v>434</v>
      </c>
      <c r="EC15">
        <v>434.75</v>
      </c>
      <c r="ED15">
        <v>444</v>
      </c>
      <c r="EE15">
        <v>452</v>
      </c>
      <c r="EF15">
        <v>453.25</v>
      </c>
      <c r="EG15">
        <v>465</v>
      </c>
      <c r="EH15">
        <v>496.41055756446775</v>
      </c>
      <c r="EI15">
        <v>494.7052787822339</v>
      </c>
      <c r="EJ15">
        <v>521</v>
      </c>
      <c r="EK15">
        <v>533</v>
      </c>
      <c r="EL15">
        <v>531.5</v>
      </c>
      <c r="EM15">
        <v>539</v>
      </c>
      <c r="EN15">
        <v>516</v>
      </c>
      <c r="EO15">
        <v>524.75</v>
      </c>
      <c r="EP15">
        <v>528</v>
      </c>
      <c r="EQ15">
        <v>530</v>
      </c>
      <c r="ER15">
        <v>532.25</v>
      </c>
      <c r="ES15" t="s">
        <v>1114</v>
      </c>
      <c r="ET15">
        <v>545</v>
      </c>
      <c r="EU15">
        <v>546</v>
      </c>
      <c r="EV15">
        <v>553</v>
      </c>
      <c r="EW15">
        <v>554</v>
      </c>
      <c r="EX15">
        <v>555.75</v>
      </c>
      <c r="EY15">
        <v>562</v>
      </c>
      <c r="EZ15">
        <v>559</v>
      </c>
      <c r="FA15">
        <v>562.25</v>
      </c>
      <c r="FB15">
        <v>569</v>
      </c>
      <c r="FC15">
        <v>573</v>
      </c>
      <c r="FD15">
        <v>574</v>
      </c>
      <c r="FE15">
        <v>581</v>
      </c>
      <c r="FF15">
        <v>574</v>
      </c>
      <c r="FG15">
        <v>576.5</v>
      </c>
      <c r="FH15">
        <v>577</v>
      </c>
      <c r="FI15">
        <v>581</v>
      </c>
      <c r="FJ15">
        <v>582.25</v>
      </c>
      <c r="FK15">
        <v>590</v>
      </c>
      <c r="FL15">
        <v>596</v>
      </c>
      <c r="FM15">
        <v>445.5</v>
      </c>
      <c r="FP15">
        <v>0</v>
      </c>
      <c r="FS15">
        <v>0</v>
      </c>
      <c r="FV15">
        <v>0</v>
      </c>
      <c r="FY15">
        <v>0</v>
      </c>
      <c r="GB15">
        <v>0</v>
      </c>
      <c r="GE15">
        <v>0</v>
      </c>
    </row>
    <row r="16" spans="1:189">
      <c r="A16">
        <v>9</v>
      </c>
      <c r="B16" t="s">
        <v>176</v>
      </c>
      <c r="C16" t="s">
        <v>1115</v>
      </c>
      <c r="D16" t="s">
        <v>1100</v>
      </c>
      <c r="E16">
        <v>8</v>
      </c>
      <c r="F16">
        <v>8</v>
      </c>
      <c r="G16">
        <v>8</v>
      </c>
      <c r="H16">
        <v>10</v>
      </c>
      <c r="I16">
        <v>16</v>
      </c>
      <c r="J16">
        <v>19</v>
      </c>
      <c r="K16">
        <v>17</v>
      </c>
      <c r="L16">
        <v>18</v>
      </c>
      <c r="M16">
        <v>16</v>
      </c>
      <c r="N16">
        <v>14</v>
      </c>
      <c r="O16">
        <v>15</v>
      </c>
      <c r="P16">
        <v>17</v>
      </c>
      <c r="Q16">
        <v>16</v>
      </c>
      <c r="R16" t="s">
        <v>1116</v>
      </c>
      <c r="S16">
        <v>16</v>
      </c>
      <c r="T16">
        <v>16</v>
      </c>
      <c r="U16">
        <v>16</v>
      </c>
      <c r="V16">
        <v>16</v>
      </c>
      <c r="W16">
        <v>15</v>
      </c>
      <c r="X16">
        <v>14</v>
      </c>
      <c r="Y16">
        <v>14</v>
      </c>
      <c r="Z16">
        <v>16</v>
      </c>
      <c r="AA16">
        <v>16</v>
      </c>
      <c r="AB16">
        <v>17</v>
      </c>
      <c r="AC16">
        <v>19</v>
      </c>
      <c r="AD16">
        <v>19</v>
      </c>
      <c r="AE16">
        <v>19</v>
      </c>
      <c r="AF16" t="s">
        <v>1117</v>
      </c>
      <c r="AG16">
        <v>21</v>
      </c>
      <c r="AH16">
        <v>21</v>
      </c>
      <c r="AI16">
        <v>21</v>
      </c>
      <c r="AJ16">
        <v>21</v>
      </c>
      <c r="AK16">
        <v>21</v>
      </c>
      <c r="AL16">
        <v>24</v>
      </c>
      <c r="AM16">
        <v>27</v>
      </c>
      <c r="AN16">
        <v>32</v>
      </c>
      <c r="AO16">
        <v>35</v>
      </c>
      <c r="AP16">
        <v>37</v>
      </c>
      <c r="AQ16">
        <v>41</v>
      </c>
      <c r="AR16">
        <v>42</v>
      </c>
      <c r="AS16">
        <v>43</v>
      </c>
      <c r="AT16" t="s">
        <v>1118</v>
      </c>
      <c r="AU16">
        <v>47</v>
      </c>
      <c r="AV16">
        <v>53</v>
      </c>
      <c r="AW16">
        <v>59</v>
      </c>
      <c r="AX16">
        <v>61</v>
      </c>
      <c r="AY16">
        <v>64</v>
      </c>
      <c r="AZ16">
        <v>64</v>
      </c>
      <c r="BA16">
        <v>64</v>
      </c>
      <c r="BB16">
        <v>64</v>
      </c>
      <c r="BC16">
        <v>64</v>
      </c>
      <c r="BD16">
        <v>66</v>
      </c>
      <c r="BE16">
        <v>67</v>
      </c>
      <c r="BF16">
        <v>69</v>
      </c>
      <c r="BG16">
        <v>71</v>
      </c>
      <c r="BH16">
        <v>73</v>
      </c>
      <c r="BI16">
        <v>76</v>
      </c>
      <c r="BJ16">
        <v>81</v>
      </c>
      <c r="BK16">
        <v>88</v>
      </c>
      <c r="BL16">
        <v>95</v>
      </c>
      <c r="BM16">
        <v>100</v>
      </c>
      <c r="BN16">
        <v>120</v>
      </c>
      <c r="BO16">
        <v>140</v>
      </c>
      <c r="BP16">
        <v>151</v>
      </c>
      <c r="BQ16">
        <v>162</v>
      </c>
      <c r="BR16">
        <v>175</v>
      </c>
      <c r="BS16">
        <v>192</v>
      </c>
      <c r="BT16">
        <v>210</v>
      </c>
      <c r="BU16">
        <v>229</v>
      </c>
      <c r="BV16">
        <v>241</v>
      </c>
      <c r="BW16">
        <v>248</v>
      </c>
      <c r="BX16">
        <v>258</v>
      </c>
      <c r="BY16">
        <v>267</v>
      </c>
      <c r="BZ16">
        <v>272</v>
      </c>
      <c r="CA16">
        <v>281</v>
      </c>
      <c r="CB16">
        <v>293</v>
      </c>
      <c r="CC16">
        <v>300</v>
      </c>
      <c r="CD16">
        <v>298.5</v>
      </c>
      <c r="CE16">
        <v>301</v>
      </c>
      <c r="CF16">
        <v>315</v>
      </c>
      <c r="CG16">
        <v>312.75</v>
      </c>
      <c r="CH16">
        <v>320</v>
      </c>
      <c r="CI16">
        <v>327</v>
      </c>
      <c r="CJ16">
        <v>326.5</v>
      </c>
      <c r="CK16">
        <v>332</v>
      </c>
      <c r="CL16">
        <v>336</v>
      </c>
      <c r="CM16">
        <v>335.5</v>
      </c>
      <c r="CN16" t="s">
        <v>1119</v>
      </c>
      <c r="CO16">
        <v>344</v>
      </c>
      <c r="CP16">
        <v>344</v>
      </c>
      <c r="CQ16">
        <v>350</v>
      </c>
      <c r="CR16">
        <v>355</v>
      </c>
      <c r="CS16">
        <v>355</v>
      </c>
      <c r="CT16">
        <v>360</v>
      </c>
      <c r="CU16">
        <v>363</v>
      </c>
      <c r="CV16">
        <v>364.25</v>
      </c>
      <c r="CW16">
        <v>371</v>
      </c>
      <c r="CX16">
        <v>375</v>
      </c>
      <c r="CY16">
        <v>374.75</v>
      </c>
      <c r="CZ16">
        <v>378</v>
      </c>
      <c r="DA16">
        <v>380</v>
      </c>
      <c r="DB16" s="247">
        <v>381.5</v>
      </c>
      <c r="DC16">
        <v>388</v>
      </c>
      <c r="DD16">
        <v>392</v>
      </c>
      <c r="DE16">
        <v>392</v>
      </c>
      <c r="DF16">
        <v>396</v>
      </c>
      <c r="DG16">
        <v>399</v>
      </c>
      <c r="DH16">
        <v>399.5</v>
      </c>
      <c r="DI16">
        <v>404</v>
      </c>
      <c r="DJ16">
        <v>407</v>
      </c>
      <c r="DK16">
        <v>407.25</v>
      </c>
      <c r="DL16">
        <v>411</v>
      </c>
      <c r="DM16">
        <v>435</v>
      </c>
      <c r="DN16">
        <v>430.25</v>
      </c>
      <c r="DO16">
        <v>440</v>
      </c>
      <c r="DP16">
        <v>449</v>
      </c>
      <c r="DQ16">
        <v>447.75</v>
      </c>
      <c r="DR16">
        <v>453</v>
      </c>
      <c r="DS16">
        <v>460</v>
      </c>
      <c r="DT16">
        <v>459</v>
      </c>
      <c r="DU16">
        <v>463</v>
      </c>
      <c r="DV16">
        <v>456</v>
      </c>
      <c r="DW16">
        <v>460.75</v>
      </c>
      <c r="DX16">
        <v>468</v>
      </c>
      <c r="DY16">
        <v>482</v>
      </c>
      <c r="DZ16">
        <v>484.25</v>
      </c>
      <c r="EA16" t="s">
        <v>1120</v>
      </c>
      <c r="EB16">
        <v>509</v>
      </c>
      <c r="EC16">
        <v>511.5</v>
      </c>
      <c r="ED16">
        <v>523</v>
      </c>
      <c r="EE16">
        <v>530</v>
      </c>
      <c r="EF16">
        <v>531.5</v>
      </c>
      <c r="EG16">
        <v>543</v>
      </c>
      <c r="EH16">
        <v>553.75902187680049</v>
      </c>
      <c r="EI16">
        <v>556.12951093840024</v>
      </c>
      <c r="EJ16">
        <v>574</v>
      </c>
      <c r="EK16">
        <v>601</v>
      </c>
      <c r="EL16">
        <v>596.25</v>
      </c>
      <c r="EM16">
        <v>609</v>
      </c>
      <c r="EN16">
        <v>595</v>
      </c>
      <c r="EO16">
        <v>601.75</v>
      </c>
      <c r="EP16">
        <v>608</v>
      </c>
      <c r="EQ16">
        <v>615</v>
      </c>
      <c r="ER16">
        <v>616.75</v>
      </c>
      <c r="ES16" t="s">
        <v>1121</v>
      </c>
      <c r="ET16">
        <v>644</v>
      </c>
      <c r="EU16">
        <v>643</v>
      </c>
      <c r="EV16">
        <v>655</v>
      </c>
      <c r="EW16">
        <v>658</v>
      </c>
      <c r="EX16">
        <v>665</v>
      </c>
      <c r="EY16">
        <v>689</v>
      </c>
      <c r="EZ16">
        <v>665</v>
      </c>
      <c r="FA16">
        <v>672.25</v>
      </c>
      <c r="FB16">
        <v>670</v>
      </c>
      <c r="FC16">
        <v>685</v>
      </c>
      <c r="FD16">
        <v>683.25</v>
      </c>
      <c r="FE16">
        <v>693</v>
      </c>
      <c r="FF16">
        <v>713</v>
      </c>
      <c r="FG16">
        <v>709.75</v>
      </c>
      <c r="FH16">
        <v>720</v>
      </c>
      <c r="FI16">
        <v>727</v>
      </c>
      <c r="FJ16">
        <v>727.25</v>
      </c>
      <c r="FK16">
        <v>735</v>
      </c>
      <c r="FL16">
        <v>718</v>
      </c>
      <c r="FM16">
        <v>542.75</v>
      </c>
      <c r="FP16">
        <v>0</v>
      </c>
      <c r="FS16">
        <v>0</v>
      </c>
      <c r="FV16">
        <v>0</v>
      </c>
      <c r="FY16">
        <v>0</v>
      </c>
      <c r="GB16">
        <v>0</v>
      </c>
      <c r="GE16">
        <v>0</v>
      </c>
    </row>
    <row r="17" spans="1:187">
      <c r="A17">
        <v>10</v>
      </c>
      <c r="B17" t="s">
        <v>177</v>
      </c>
      <c r="C17" t="s">
        <v>1115</v>
      </c>
      <c r="D17" t="s">
        <v>170</v>
      </c>
      <c r="R17" t="s">
        <v>170</v>
      </c>
      <c r="AF17" t="s">
        <v>170</v>
      </c>
      <c r="AT17" t="s">
        <v>170</v>
      </c>
      <c r="CN17" t="s">
        <v>170</v>
      </c>
      <c r="DB17" s="247"/>
      <c r="EA17" t="s">
        <v>170</v>
      </c>
      <c r="ES17" t="s">
        <v>170</v>
      </c>
    </row>
    <row r="18" spans="1:187">
      <c r="A18">
        <v>11</v>
      </c>
      <c r="B18" t="s">
        <v>178</v>
      </c>
      <c r="D18" t="s">
        <v>1087</v>
      </c>
      <c r="E18">
        <v>10</v>
      </c>
      <c r="F18">
        <v>10</v>
      </c>
      <c r="G18">
        <v>8</v>
      </c>
      <c r="H18">
        <v>11</v>
      </c>
      <c r="I18">
        <v>18</v>
      </c>
      <c r="J18">
        <v>19</v>
      </c>
      <c r="K18">
        <v>20</v>
      </c>
      <c r="L18">
        <v>18</v>
      </c>
      <c r="M18">
        <v>18</v>
      </c>
      <c r="N18">
        <v>16</v>
      </c>
      <c r="O18">
        <v>17</v>
      </c>
      <c r="P18">
        <v>18</v>
      </c>
      <c r="Q18">
        <v>18</v>
      </c>
      <c r="R18" t="s">
        <v>1088</v>
      </c>
      <c r="S18">
        <v>19</v>
      </c>
      <c r="T18">
        <v>19</v>
      </c>
      <c r="U18">
        <v>19</v>
      </c>
      <c r="V18">
        <v>19</v>
      </c>
      <c r="W18">
        <v>19</v>
      </c>
      <c r="X18">
        <v>17</v>
      </c>
      <c r="Y18">
        <v>16</v>
      </c>
      <c r="Z18">
        <v>16</v>
      </c>
      <c r="AA18">
        <v>16</v>
      </c>
      <c r="AB18">
        <v>16</v>
      </c>
      <c r="AC18">
        <v>18</v>
      </c>
      <c r="AD18">
        <v>18</v>
      </c>
      <c r="AE18">
        <v>18</v>
      </c>
      <c r="AF18" t="s">
        <v>1097</v>
      </c>
      <c r="AG18">
        <v>20</v>
      </c>
      <c r="AH18">
        <v>20</v>
      </c>
      <c r="AI18">
        <v>21</v>
      </c>
      <c r="AJ18">
        <v>21</v>
      </c>
      <c r="AK18">
        <v>20</v>
      </c>
      <c r="AL18">
        <v>23</v>
      </c>
      <c r="AM18">
        <v>26</v>
      </c>
      <c r="AN18">
        <v>28</v>
      </c>
      <c r="AO18">
        <v>29</v>
      </c>
      <c r="AP18">
        <v>32</v>
      </c>
      <c r="AQ18">
        <v>35</v>
      </c>
      <c r="AR18">
        <v>36</v>
      </c>
      <c r="AS18">
        <v>37</v>
      </c>
      <c r="AT18" t="s">
        <v>1122</v>
      </c>
      <c r="AU18">
        <v>42</v>
      </c>
      <c r="AV18">
        <v>47</v>
      </c>
      <c r="AW18">
        <v>51</v>
      </c>
      <c r="AX18">
        <v>53</v>
      </c>
      <c r="AY18">
        <v>56</v>
      </c>
      <c r="AZ18">
        <v>58</v>
      </c>
      <c r="BA18">
        <v>59</v>
      </c>
      <c r="BB18">
        <v>59</v>
      </c>
      <c r="BC18">
        <v>60</v>
      </c>
      <c r="BD18">
        <v>60</v>
      </c>
      <c r="BE18">
        <v>61</v>
      </c>
      <c r="BF18">
        <v>63</v>
      </c>
      <c r="BG18">
        <v>66</v>
      </c>
      <c r="BH18">
        <v>68</v>
      </c>
      <c r="BI18">
        <v>71</v>
      </c>
      <c r="BJ18">
        <v>77</v>
      </c>
      <c r="BK18">
        <v>88</v>
      </c>
      <c r="BL18">
        <v>97</v>
      </c>
      <c r="BM18">
        <v>100</v>
      </c>
      <c r="BN18">
        <v>112</v>
      </c>
      <c r="BO18">
        <v>124</v>
      </c>
      <c r="BP18">
        <v>134</v>
      </c>
      <c r="BQ18">
        <v>146</v>
      </c>
      <c r="BR18">
        <v>160</v>
      </c>
      <c r="BS18">
        <v>177</v>
      </c>
      <c r="BT18">
        <v>191</v>
      </c>
      <c r="BU18">
        <v>209</v>
      </c>
      <c r="BV18">
        <v>227</v>
      </c>
      <c r="BW18">
        <v>226</v>
      </c>
      <c r="BX18">
        <v>231</v>
      </c>
      <c r="BY18">
        <v>237</v>
      </c>
      <c r="BZ18">
        <v>240</v>
      </c>
      <c r="CA18">
        <v>252</v>
      </c>
      <c r="CB18">
        <v>266</v>
      </c>
      <c r="CC18">
        <v>275</v>
      </c>
      <c r="CD18">
        <v>276.25</v>
      </c>
      <c r="CE18">
        <v>289</v>
      </c>
      <c r="CF18">
        <v>288</v>
      </c>
      <c r="CG18">
        <v>288.5</v>
      </c>
      <c r="CH18">
        <v>289</v>
      </c>
      <c r="CI18">
        <v>291</v>
      </c>
      <c r="CJ18">
        <v>290.25</v>
      </c>
      <c r="CK18">
        <v>290</v>
      </c>
      <c r="CL18">
        <v>299</v>
      </c>
      <c r="CM18">
        <v>297</v>
      </c>
      <c r="CN18" t="s">
        <v>1123</v>
      </c>
      <c r="CO18">
        <v>303</v>
      </c>
      <c r="CP18">
        <v>303</v>
      </c>
      <c r="CQ18">
        <v>306</v>
      </c>
      <c r="CR18">
        <v>311</v>
      </c>
      <c r="CS18">
        <v>310.5</v>
      </c>
      <c r="CT18">
        <v>314</v>
      </c>
      <c r="CU18">
        <v>313</v>
      </c>
      <c r="CV18">
        <v>315.25</v>
      </c>
      <c r="CW18">
        <v>321</v>
      </c>
      <c r="CX18">
        <v>328</v>
      </c>
      <c r="CY18">
        <v>326.75</v>
      </c>
      <c r="CZ18">
        <v>330</v>
      </c>
      <c r="DA18">
        <v>334</v>
      </c>
      <c r="DB18" s="247">
        <v>333.75</v>
      </c>
      <c r="DC18">
        <v>337</v>
      </c>
      <c r="DD18">
        <v>338</v>
      </c>
      <c r="DE18">
        <v>338.5</v>
      </c>
      <c r="DF18">
        <v>341</v>
      </c>
      <c r="DG18">
        <v>343</v>
      </c>
      <c r="DH18">
        <v>344.5</v>
      </c>
      <c r="DI18">
        <v>351</v>
      </c>
      <c r="DJ18">
        <v>351</v>
      </c>
      <c r="DK18">
        <v>351</v>
      </c>
      <c r="DL18">
        <v>351</v>
      </c>
      <c r="DM18">
        <v>365</v>
      </c>
      <c r="DN18">
        <v>362.75</v>
      </c>
      <c r="DO18">
        <v>370</v>
      </c>
      <c r="DP18">
        <v>376</v>
      </c>
      <c r="DQ18">
        <v>375.75</v>
      </c>
      <c r="DR18">
        <v>381</v>
      </c>
      <c r="DS18">
        <v>385</v>
      </c>
      <c r="DT18">
        <v>384.5</v>
      </c>
      <c r="DU18">
        <v>387</v>
      </c>
      <c r="DV18">
        <v>383</v>
      </c>
      <c r="DW18">
        <v>389.5</v>
      </c>
      <c r="DX18">
        <v>405</v>
      </c>
      <c r="DY18">
        <v>418</v>
      </c>
      <c r="DZ18">
        <v>426.25</v>
      </c>
      <c r="EA18" t="s">
        <v>1124</v>
      </c>
      <c r="EB18">
        <v>468</v>
      </c>
      <c r="EC18">
        <v>471.5</v>
      </c>
      <c r="ED18">
        <v>486</v>
      </c>
      <c r="EE18">
        <v>491</v>
      </c>
      <c r="EF18">
        <v>491.5</v>
      </c>
      <c r="EG18">
        <v>498</v>
      </c>
      <c r="EH18">
        <v>496.86997373796606</v>
      </c>
      <c r="EI18">
        <v>504.18498686898306</v>
      </c>
      <c r="EJ18">
        <v>525</v>
      </c>
      <c r="EK18">
        <v>563</v>
      </c>
      <c r="EL18">
        <v>558.75</v>
      </c>
      <c r="EM18">
        <v>584</v>
      </c>
      <c r="EN18">
        <v>568</v>
      </c>
      <c r="EO18">
        <v>572.25</v>
      </c>
      <c r="EP18">
        <v>569</v>
      </c>
      <c r="EQ18">
        <v>580</v>
      </c>
      <c r="ER18">
        <v>582.75</v>
      </c>
      <c r="ES18" t="s">
        <v>1125</v>
      </c>
      <c r="ET18">
        <v>615</v>
      </c>
      <c r="EU18">
        <v>616.875</v>
      </c>
      <c r="EV18">
        <v>635.5</v>
      </c>
      <c r="EW18">
        <v>639</v>
      </c>
      <c r="EX18">
        <v>640.875</v>
      </c>
      <c r="EY18">
        <v>650</v>
      </c>
      <c r="EZ18">
        <v>641</v>
      </c>
      <c r="FA18">
        <v>647</v>
      </c>
      <c r="FB18">
        <v>656</v>
      </c>
      <c r="FC18">
        <v>662</v>
      </c>
      <c r="FD18">
        <v>661</v>
      </c>
      <c r="FE18">
        <v>664</v>
      </c>
      <c r="FF18">
        <v>668</v>
      </c>
      <c r="FG18">
        <v>668.25</v>
      </c>
      <c r="FH18">
        <v>673</v>
      </c>
      <c r="FI18">
        <v>677</v>
      </c>
      <c r="FJ18">
        <v>680.25</v>
      </c>
      <c r="FK18">
        <v>694</v>
      </c>
      <c r="FL18">
        <v>692</v>
      </c>
      <c r="FM18">
        <v>519.5</v>
      </c>
      <c r="FP18">
        <v>0</v>
      </c>
      <c r="FS18">
        <v>0</v>
      </c>
      <c r="FV18">
        <v>0</v>
      </c>
      <c r="FY18">
        <v>0</v>
      </c>
      <c r="GB18">
        <v>0</v>
      </c>
      <c r="GE18">
        <v>0</v>
      </c>
    </row>
    <row r="19" spans="1:187">
      <c r="A19">
        <v>12</v>
      </c>
      <c r="B19" t="s">
        <v>179</v>
      </c>
      <c r="C19" t="s">
        <v>1126</v>
      </c>
      <c r="D19" t="s">
        <v>1127</v>
      </c>
      <c r="E19">
        <v>9</v>
      </c>
      <c r="F19">
        <v>9</v>
      </c>
      <c r="G19">
        <v>9</v>
      </c>
      <c r="H19">
        <v>13</v>
      </c>
      <c r="I19">
        <v>14</v>
      </c>
      <c r="J19">
        <v>17</v>
      </c>
      <c r="K19">
        <v>19</v>
      </c>
      <c r="L19">
        <v>22</v>
      </c>
      <c r="M19">
        <v>23</v>
      </c>
      <c r="N19">
        <v>20</v>
      </c>
      <c r="O19">
        <v>19</v>
      </c>
      <c r="P19">
        <v>19</v>
      </c>
      <c r="Q19">
        <v>19</v>
      </c>
      <c r="R19" t="s">
        <v>1097</v>
      </c>
      <c r="S19">
        <v>19</v>
      </c>
      <c r="T19">
        <v>19</v>
      </c>
      <c r="U19">
        <v>22</v>
      </c>
      <c r="V19">
        <v>23</v>
      </c>
      <c r="W19">
        <v>22</v>
      </c>
      <c r="X19">
        <v>21</v>
      </c>
      <c r="Y19">
        <v>22</v>
      </c>
      <c r="Z19">
        <v>25</v>
      </c>
      <c r="AA19">
        <v>26</v>
      </c>
      <c r="AB19">
        <v>26</v>
      </c>
      <c r="AC19">
        <v>29</v>
      </c>
      <c r="AD19">
        <v>30</v>
      </c>
      <c r="AE19">
        <v>30</v>
      </c>
      <c r="AF19" t="s">
        <v>1128</v>
      </c>
      <c r="AG19">
        <v>30</v>
      </c>
      <c r="AH19">
        <v>30</v>
      </c>
      <c r="AI19">
        <v>30</v>
      </c>
      <c r="AJ19">
        <v>30</v>
      </c>
      <c r="AK19">
        <v>30</v>
      </c>
      <c r="AL19">
        <v>35</v>
      </c>
      <c r="AM19">
        <v>42</v>
      </c>
      <c r="AN19">
        <v>45</v>
      </c>
      <c r="AO19">
        <v>47</v>
      </c>
      <c r="AP19">
        <v>47</v>
      </c>
      <c r="AQ19">
        <v>52</v>
      </c>
      <c r="AR19">
        <v>52</v>
      </c>
      <c r="AS19">
        <v>55</v>
      </c>
      <c r="AT19" t="s">
        <v>1129</v>
      </c>
      <c r="AU19">
        <v>58</v>
      </c>
      <c r="AV19">
        <v>68</v>
      </c>
      <c r="AW19">
        <v>75</v>
      </c>
      <c r="AX19">
        <v>80</v>
      </c>
      <c r="AY19">
        <v>79</v>
      </c>
      <c r="AZ19">
        <v>75</v>
      </c>
      <c r="BA19">
        <v>69</v>
      </c>
      <c r="BB19">
        <v>68</v>
      </c>
      <c r="BC19">
        <v>67</v>
      </c>
      <c r="BD19">
        <v>68</v>
      </c>
      <c r="BE19">
        <v>69</v>
      </c>
      <c r="BF19">
        <v>70</v>
      </c>
      <c r="BG19">
        <v>72</v>
      </c>
      <c r="BH19">
        <v>72</v>
      </c>
      <c r="BI19">
        <v>75</v>
      </c>
      <c r="BJ19">
        <v>80</v>
      </c>
      <c r="BK19">
        <v>89</v>
      </c>
      <c r="BL19">
        <v>98</v>
      </c>
      <c r="BM19">
        <v>100</v>
      </c>
      <c r="BN19">
        <v>111</v>
      </c>
      <c r="BO19">
        <v>127</v>
      </c>
      <c r="BP19">
        <v>140</v>
      </c>
      <c r="BQ19">
        <v>153</v>
      </c>
      <c r="BR19">
        <v>164</v>
      </c>
      <c r="BS19">
        <v>181</v>
      </c>
      <c r="BT19">
        <v>197</v>
      </c>
      <c r="BU19">
        <v>219</v>
      </c>
      <c r="BV19">
        <v>232</v>
      </c>
      <c r="BW19">
        <v>245</v>
      </c>
      <c r="BX19">
        <v>254</v>
      </c>
      <c r="BY19">
        <v>258</v>
      </c>
      <c r="BZ19">
        <v>257</v>
      </c>
      <c r="CA19">
        <v>263</v>
      </c>
      <c r="CB19">
        <v>273</v>
      </c>
      <c r="CC19">
        <v>281</v>
      </c>
      <c r="CD19">
        <v>280.75</v>
      </c>
      <c r="CE19">
        <v>288</v>
      </c>
      <c r="CF19">
        <v>294</v>
      </c>
      <c r="CG19">
        <v>293.5</v>
      </c>
      <c r="CH19">
        <v>298</v>
      </c>
      <c r="CI19">
        <v>298</v>
      </c>
      <c r="CJ19">
        <v>299.5</v>
      </c>
      <c r="CK19">
        <v>304</v>
      </c>
      <c r="CL19">
        <v>308</v>
      </c>
      <c r="CM19">
        <v>307.75</v>
      </c>
      <c r="CN19" t="s">
        <v>1105</v>
      </c>
      <c r="CO19">
        <v>312</v>
      </c>
      <c r="CP19">
        <v>313.5</v>
      </c>
      <c r="CQ19">
        <v>319</v>
      </c>
      <c r="CR19">
        <v>321</v>
      </c>
      <c r="CS19">
        <v>324.5</v>
      </c>
      <c r="CT19">
        <v>337</v>
      </c>
      <c r="CU19">
        <v>336</v>
      </c>
      <c r="CV19">
        <v>339.75</v>
      </c>
      <c r="CW19">
        <v>350</v>
      </c>
      <c r="CX19">
        <v>353</v>
      </c>
      <c r="CY19">
        <v>352.25</v>
      </c>
      <c r="CZ19">
        <v>353</v>
      </c>
      <c r="DA19">
        <v>356</v>
      </c>
      <c r="DB19" s="247">
        <v>358.25</v>
      </c>
      <c r="DC19">
        <v>368</v>
      </c>
      <c r="DD19">
        <v>368</v>
      </c>
      <c r="DE19">
        <v>370</v>
      </c>
      <c r="DF19">
        <v>376</v>
      </c>
      <c r="DG19">
        <v>376</v>
      </c>
      <c r="DH19">
        <v>376</v>
      </c>
      <c r="DI19">
        <v>376</v>
      </c>
      <c r="DJ19">
        <v>381</v>
      </c>
      <c r="DK19">
        <v>382</v>
      </c>
      <c r="DL19">
        <v>390</v>
      </c>
      <c r="DM19">
        <v>406</v>
      </c>
      <c r="DN19">
        <v>403.25</v>
      </c>
      <c r="DO19">
        <v>411</v>
      </c>
      <c r="DP19">
        <v>404</v>
      </c>
      <c r="DQ19">
        <v>408</v>
      </c>
      <c r="DR19">
        <v>413</v>
      </c>
      <c r="DS19">
        <v>420</v>
      </c>
      <c r="DT19">
        <v>423.5</v>
      </c>
      <c r="DU19">
        <v>441</v>
      </c>
      <c r="DV19">
        <v>439</v>
      </c>
      <c r="DW19">
        <v>442</v>
      </c>
      <c r="DX19">
        <v>449</v>
      </c>
      <c r="DY19">
        <v>451</v>
      </c>
      <c r="DZ19">
        <v>456.75</v>
      </c>
      <c r="EA19" t="s">
        <v>1130</v>
      </c>
      <c r="EB19">
        <v>473</v>
      </c>
      <c r="EC19">
        <v>476</v>
      </c>
      <c r="ED19">
        <v>482</v>
      </c>
      <c r="EE19">
        <v>494</v>
      </c>
      <c r="EF19">
        <v>495</v>
      </c>
      <c r="EG19">
        <v>510</v>
      </c>
      <c r="EH19">
        <v>514.56168680414157</v>
      </c>
      <c r="EI19">
        <v>517.53084340207079</v>
      </c>
      <c r="EJ19">
        <v>531</v>
      </c>
      <c r="EK19">
        <v>576</v>
      </c>
      <c r="EL19">
        <v>554.25</v>
      </c>
      <c r="EM19">
        <v>534</v>
      </c>
      <c r="EN19">
        <v>508</v>
      </c>
      <c r="EO19">
        <v>518.25</v>
      </c>
      <c r="EP19">
        <v>523</v>
      </c>
      <c r="EQ19">
        <v>546</v>
      </c>
      <c r="ER19">
        <v>540.75</v>
      </c>
      <c r="ES19" t="s">
        <v>1131</v>
      </c>
      <c r="ET19">
        <v>569</v>
      </c>
      <c r="EU19">
        <v>565</v>
      </c>
      <c r="EV19">
        <v>574</v>
      </c>
      <c r="EW19">
        <v>570</v>
      </c>
      <c r="EX19">
        <v>583.25</v>
      </c>
      <c r="EY19">
        <v>619</v>
      </c>
      <c r="EZ19">
        <v>574</v>
      </c>
      <c r="FA19">
        <v>585.75</v>
      </c>
      <c r="FB19">
        <v>576</v>
      </c>
      <c r="FC19">
        <v>587</v>
      </c>
      <c r="FD19">
        <v>586.25</v>
      </c>
      <c r="FE19">
        <v>595</v>
      </c>
      <c r="FF19">
        <v>631</v>
      </c>
      <c r="FG19">
        <v>622.75</v>
      </c>
      <c r="FH19">
        <v>634</v>
      </c>
      <c r="FI19">
        <v>646</v>
      </c>
      <c r="FJ19">
        <v>647</v>
      </c>
      <c r="FK19">
        <v>662</v>
      </c>
      <c r="FL19">
        <v>626</v>
      </c>
      <c r="FM19">
        <v>478.5</v>
      </c>
      <c r="FP19">
        <v>0</v>
      </c>
      <c r="FS19">
        <v>0</v>
      </c>
      <c r="FV19">
        <v>0</v>
      </c>
      <c r="FY19">
        <v>0</v>
      </c>
      <c r="GB19">
        <v>0</v>
      </c>
      <c r="GE19">
        <v>0</v>
      </c>
    </row>
    <row r="20" spans="1:187">
      <c r="A20">
        <v>13</v>
      </c>
      <c r="B20" t="s">
        <v>180</v>
      </c>
      <c r="C20" t="s">
        <v>1132</v>
      </c>
      <c r="D20" t="s">
        <v>1133</v>
      </c>
      <c r="E20">
        <v>14</v>
      </c>
      <c r="F20">
        <v>14</v>
      </c>
      <c r="G20">
        <v>14</v>
      </c>
      <c r="H20">
        <v>16</v>
      </c>
      <c r="I20">
        <v>18</v>
      </c>
      <c r="J20">
        <v>21</v>
      </c>
      <c r="K20">
        <v>26</v>
      </c>
      <c r="L20">
        <v>27</v>
      </c>
      <c r="M20">
        <v>27</v>
      </c>
      <c r="N20">
        <v>26</v>
      </c>
      <c r="O20">
        <v>26</v>
      </c>
      <c r="P20">
        <v>26</v>
      </c>
      <c r="Q20">
        <v>26</v>
      </c>
      <c r="R20" t="s">
        <v>1134</v>
      </c>
      <c r="S20">
        <v>26</v>
      </c>
      <c r="T20">
        <v>26</v>
      </c>
      <c r="U20">
        <v>27</v>
      </c>
      <c r="V20">
        <v>27</v>
      </c>
      <c r="W20">
        <v>26</v>
      </c>
      <c r="X20">
        <v>25</v>
      </c>
      <c r="Y20">
        <v>25</v>
      </c>
      <c r="Z20">
        <v>27</v>
      </c>
      <c r="AA20">
        <v>27</v>
      </c>
      <c r="AB20">
        <v>28</v>
      </c>
      <c r="AC20">
        <v>30</v>
      </c>
      <c r="AD20">
        <v>30</v>
      </c>
      <c r="AE20">
        <v>31</v>
      </c>
      <c r="AF20" t="s">
        <v>1135</v>
      </c>
      <c r="AG20">
        <v>32</v>
      </c>
      <c r="AH20">
        <v>32</v>
      </c>
      <c r="AI20">
        <v>32</v>
      </c>
      <c r="AJ20">
        <v>31</v>
      </c>
      <c r="AK20">
        <v>32</v>
      </c>
      <c r="AL20">
        <v>37</v>
      </c>
      <c r="AM20">
        <v>43</v>
      </c>
      <c r="AN20">
        <v>44</v>
      </c>
      <c r="AO20">
        <v>46</v>
      </c>
      <c r="AP20">
        <v>49</v>
      </c>
      <c r="AQ20">
        <v>56</v>
      </c>
      <c r="AR20">
        <v>57</v>
      </c>
      <c r="AS20">
        <v>60</v>
      </c>
      <c r="AT20" t="s">
        <v>1136</v>
      </c>
      <c r="AU20">
        <v>62</v>
      </c>
      <c r="AV20">
        <v>66</v>
      </c>
      <c r="AW20">
        <v>70</v>
      </c>
      <c r="AX20">
        <v>73</v>
      </c>
      <c r="AY20">
        <v>72</v>
      </c>
      <c r="AZ20">
        <v>67</v>
      </c>
      <c r="BA20">
        <v>58</v>
      </c>
      <c r="BB20">
        <v>59</v>
      </c>
      <c r="BC20">
        <v>58</v>
      </c>
      <c r="BD20">
        <v>60</v>
      </c>
      <c r="BE20">
        <v>65</v>
      </c>
      <c r="BF20">
        <v>66</v>
      </c>
      <c r="BG20">
        <v>71</v>
      </c>
      <c r="BH20">
        <v>74</v>
      </c>
      <c r="BI20">
        <v>77</v>
      </c>
      <c r="BJ20">
        <v>82</v>
      </c>
      <c r="BK20">
        <v>88</v>
      </c>
      <c r="BL20">
        <v>94</v>
      </c>
      <c r="BM20">
        <v>100</v>
      </c>
      <c r="BN20">
        <v>117</v>
      </c>
      <c r="BO20">
        <v>135</v>
      </c>
      <c r="BP20">
        <v>144</v>
      </c>
      <c r="BQ20">
        <v>155</v>
      </c>
      <c r="BR20">
        <v>161</v>
      </c>
      <c r="BS20">
        <v>174</v>
      </c>
      <c r="BT20">
        <v>188</v>
      </c>
      <c r="BU20">
        <v>207</v>
      </c>
      <c r="BV20">
        <v>235</v>
      </c>
      <c r="BW20">
        <v>247</v>
      </c>
      <c r="BX20">
        <v>248</v>
      </c>
      <c r="BY20">
        <v>253</v>
      </c>
      <c r="BZ20">
        <v>256</v>
      </c>
      <c r="CA20">
        <v>258</v>
      </c>
      <c r="CB20">
        <v>262</v>
      </c>
      <c r="CC20">
        <v>303</v>
      </c>
      <c r="CD20">
        <v>294.25</v>
      </c>
      <c r="CE20">
        <v>309</v>
      </c>
      <c r="CF20">
        <v>313</v>
      </c>
      <c r="CG20">
        <v>312.25</v>
      </c>
      <c r="CH20">
        <v>314</v>
      </c>
      <c r="CI20">
        <v>324</v>
      </c>
      <c r="CJ20">
        <v>322</v>
      </c>
      <c r="CK20">
        <v>326</v>
      </c>
      <c r="CL20">
        <v>334</v>
      </c>
      <c r="CM20">
        <v>333.25</v>
      </c>
      <c r="CN20" t="s">
        <v>1137</v>
      </c>
      <c r="CO20">
        <v>344</v>
      </c>
      <c r="CP20">
        <v>345.5</v>
      </c>
      <c r="CQ20">
        <v>355</v>
      </c>
      <c r="CR20">
        <v>360</v>
      </c>
      <c r="CS20">
        <v>359.25</v>
      </c>
      <c r="CT20">
        <v>362</v>
      </c>
      <c r="CU20">
        <v>367</v>
      </c>
      <c r="CV20">
        <v>368.25</v>
      </c>
      <c r="CW20">
        <v>377</v>
      </c>
      <c r="CX20">
        <v>387</v>
      </c>
      <c r="CY20">
        <v>385.25</v>
      </c>
      <c r="CZ20">
        <v>390</v>
      </c>
      <c r="DA20">
        <v>397</v>
      </c>
      <c r="DB20" s="247">
        <v>396.5</v>
      </c>
      <c r="DC20">
        <v>402</v>
      </c>
      <c r="DD20">
        <v>407</v>
      </c>
      <c r="DE20">
        <v>407.25</v>
      </c>
      <c r="DF20">
        <v>413</v>
      </c>
      <c r="DG20">
        <v>416</v>
      </c>
      <c r="DH20">
        <v>416.25</v>
      </c>
      <c r="DI20">
        <v>420</v>
      </c>
      <c r="DJ20">
        <v>429</v>
      </c>
      <c r="DK20">
        <v>428.25</v>
      </c>
      <c r="DL20">
        <v>435</v>
      </c>
      <c r="DM20">
        <v>462</v>
      </c>
      <c r="DN20">
        <v>458.5</v>
      </c>
      <c r="DO20">
        <v>475</v>
      </c>
      <c r="DP20">
        <v>482</v>
      </c>
      <c r="DQ20">
        <v>483.75</v>
      </c>
      <c r="DR20">
        <v>496</v>
      </c>
      <c r="DS20">
        <v>510</v>
      </c>
      <c r="DT20">
        <v>508</v>
      </c>
      <c r="DU20">
        <v>516</v>
      </c>
      <c r="DV20">
        <v>512</v>
      </c>
      <c r="DW20">
        <v>517</v>
      </c>
      <c r="DX20">
        <v>528</v>
      </c>
      <c r="DY20">
        <v>537</v>
      </c>
      <c r="DZ20">
        <v>545.75</v>
      </c>
      <c r="EA20" t="s">
        <v>1138</v>
      </c>
      <c r="EB20">
        <v>591</v>
      </c>
      <c r="EC20">
        <v>593.5</v>
      </c>
      <c r="ED20">
        <v>611</v>
      </c>
      <c r="EE20">
        <v>633</v>
      </c>
      <c r="EF20">
        <v>640.5</v>
      </c>
      <c r="EG20">
        <v>685</v>
      </c>
      <c r="EH20">
        <v>706.85531183952139</v>
      </c>
      <c r="EI20">
        <v>710.9276559197607</v>
      </c>
      <c r="EJ20">
        <v>745</v>
      </c>
      <c r="EK20">
        <v>769</v>
      </c>
      <c r="EL20">
        <v>772</v>
      </c>
      <c r="EM20">
        <v>805</v>
      </c>
      <c r="EN20">
        <v>823</v>
      </c>
      <c r="EO20">
        <v>825.75</v>
      </c>
      <c r="EP20">
        <v>852</v>
      </c>
      <c r="EQ20">
        <v>869</v>
      </c>
      <c r="ER20">
        <v>871.75</v>
      </c>
      <c r="ES20" t="s">
        <v>1139</v>
      </c>
      <c r="ET20">
        <v>923</v>
      </c>
      <c r="EU20">
        <v>927.5</v>
      </c>
      <c r="EV20">
        <v>967</v>
      </c>
      <c r="EW20">
        <v>988</v>
      </c>
      <c r="EX20">
        <v>991.25</v>
      </c>
      <c r="EY20">
        <v>1022</v>
      </c>
      <c r="EZ20">
        <v>1023</v>
      </c>
      <c r="FA20">
        <v>1026.75</v>
      </c>
      <c r="FB20">
        <v>1039</v>
      </c>
      <c r="FC20">
        <v>1063</v>
      </c>
      <c r="FD20">
        <v>1065</v>
      </c>
      <c r="FE20">
        <v>1095</v>
      </c>
      <c r="FF20">
        <v>1107</v>
      </c>
      <c r="FG20">
        <v>1111</v>
      </c>
      <c r="FH20">
        <v>1135</v>
      </c>
      <c r="FI20">
        <v>1136</v>
      </c>
      <c r="FJ20">
        <v>1142</v>
      </c>
      <c r="FK20">
        <v>1161</v>
      </c>
      <c r="FL20">
        <v>1173</v>
      </c>
      <c r="FM20">
        <v>876.75</v>
      </c>
      <c r="FP20">
        <v>0</v>
      </c>
      <c r="FS20">
        <v>0</v>
      </c>
      <c r="FV20">
        <v>0</v>
      </c>
      <c r="FY20">
        <v>0</v>
      </c>
      <c r="GB20">
        <v>0</v>
      </c>
      <c r="GE20">
        <v>0</v>
      </c>
    </row>
    <row r="21" spans="1:187">
      <c r="A21">
        <v>14</v>
      </c>
      <c r="B21" t="s">
        <v>181</v>
      </c>
      <c r="C21" t="s">
        <v>1140</v>
      </c>
      <c r="D21" t="s">
        <v>170</v>
      </c>
      <c r="R21" t="s">
        <v>170</v>
      </c>
      <c r="AF21" t="s">
        <v>170</v>
      </c>
      <c r="AO21">
        <v>37</v>
      </c>
      <c r="AP21">
        <v>39</v>
      </c>
      <c r="AQ21">
        <v>40</v>
      </c>
      <c r="AR21">
        <v>43</v>
      </c>
      <c r="AS21">
        <v>44</v>
      </c>
      <c r="AT21" t="s">
        <v>1141</v>
      </c>
      <c r="AU21">
        <v>47</v>
      </c>
      <c r="AV21">
        <v>50</v>
      </c>
      <c r="AW21">
        <v>53</v>
      </c>
      <c r="AX21">
        <v>56</v>
      </c>
      <c r="AY21">
        <v>57</v>
      </c>
      <c r="AZ21">
        <v>58</v>
      </c>
      <c r="BA21">
        <v>59</v>
      </c>
      <c r="BB21">
        <v>60</v>
      </c>
      <c r="BC21">
        <v>60</v>
      </c>
      <c r="BD21">
        <v>62</v>
      </c>
      <c r="BE21">
        <v>63</v>
      </c>
      <c r="BF21">
        <v>65</v>
      </c>
      <c r="BG21">
        <v>68</v>
      </c>
      <c r="BH21">
        <v>71</v>
      </c>
      <c r="BI21">
        <v>75</v>
      </c>
      <c r="BJ21">
        <v>80</v>
      </c>
      <c r="BK21">
        <v>87</v>
      </c>
      <c r="BL21">
        <v>94</v>
      </c>
      <c r="BM21">
        <v>100</v>
      </c>
      <c r="BN21">
        <v>115</v>
      </c>
      <c r="BO21">
        <v>128</v>
      </c>
      <c r="BP21">
        <v>136</v>
      </c>
      <c r="BQ21">
        <v>147</v>
      </c>
      <c r="BR21">
        <v>158</v>
      </c>
      <c r="BS21">
        <v>174</v>
      </c>
      <c r="BT21">
        <v>189</v>
      </c>
      <c r="BU21">
        <v>212</v>
      </c>
      <c r="BV21">
        <v>233</v>
      </c>
      <c r="BW21">
        <v>246</v>
      </c>
      <c r="BX21">
        <v>258</v>
      </c>
      <c r="BY21">
        <v>270</v>
      </c>
      <c r="BZ21">
        <v>275</v>
      </c>
      <c r="CA21">
        <v>283</v>
      </c>
      <c r="CB21">
        <v>290</v>
      </c>
      <c r="CC21">
        <v>298</v>
      </c>
      <c r="CD21">
        <v>297.5</v>
      </c>
      <c r="CE21">
        <v>304</v>
      </c>
      <c r="CF21">
        <v>313</v>
      </c>
      <c r="CG21">
        <v>312</v>
      </c>
      <c r="CH21">
        <v>318</v>
      </c>
      <c r="CI21">
        <v>324</v>
      </c>
      <c r="CJ21">
        <v>323.5</v>
      </c>
      <c r="CK21">
        <v>328</v>
      </c>
      <c r="CL21">
        <v>336</v>
      </c>
      <c r="CM21">
        <v>334.25</v>
      </c>
      <c r="CN21" t="s">
        <v>1142</v>
      </c>
      <c r="CO21">
        <v>343</v>
      </c>
      <c r="CP21">
        <v>343.5</v>
      </c>
      <c r="CQ21">
        <v>351</v>
      </c>
      <c r="CR21">
        <v>357</v>
      </c>
      <c r="CS21">
        <v>357.25</v>
      </c>
      <c r="CT21">
        <v>364</v>
      </c>
      <c r="CU21">
        <v>374</v>
      </c>
      <c r="CV21">
        <v>373.5</v>
      </c>
      <c r="CW21">
        <v>382</v>
      </c>
      <c r="CX21">
        <v>385</v>
      </c>
      <c r="CY21">
        <v>384.25</v>
      </c>
      <c r="CZ21">
        <v>385</v>
      </c>
      <c r="DA21">
        <v>390</v>
      </c>
      <c r="DB21" s="247">
        <v>389.75</v>
      </c>
      <c r="DC21">
        <v>394</v>
      </c>
      <c r="DD21">
        <v>403</v>
      </c>
      <c r="DE21">
        <v>401.5</v>
      </c>
      <c r="DF21">
        <v>406</v>
      </c>
      <c r="DG21">
        <v>410</v>
      </c>
      <c r="DH21">
        <v>410.5</v>
      </c>
      <c r="DI21">
        <v>416</v>
      </c>
      <c r="DJ21">
        <v>422</v>
      </c>
      <c r="DK21">
        <v>422.5</v>
      </c>
      <c r="DL21">
        <v>430</v>
      </c>
      <c r="DM21">
        <v>448</v>
      </c>
      <c r="DN21">
        <v>444.75</v>
      </c>
      <c r="DO21">
        <v>453</v>
      </c>
      <c r="DP21">
        <v>460</v>
      </c>
      <c r="DQ21">
        <v>459.5</v>
      </c>
      <c r="DR21">
        <v>465</v>
      </c>
      <c r="DS21">
        <v>472</v>
      </c>
      <c r="DT21">
        <v>470.75</v>
      </c>
      <c r="DU21">
        <v>474</v>
      </c>
      <c r="DV21">
        <v>468</v>
      </c>
      <c r="DW21">
        <v>474.25</v>
      </c>
      <c r="DX21">
        <v>487</v>
      </c>
      <c r="DY21">
        <v>501</v>
      </c>
      <c r="DZ21">
        <v>506</v>
      </c>
      <c r="EA21" t="s">
        <v>1143</v>
      </c>
      <c r="EB21">
        <v>538</v>
      </c>
      <c r="EC21">
        <v>541.5</v>
      </c>
      <c r="ED21">
        <v>555</v>
      </c>
      <c r="EE21">
        <v>562</v>
      </c>
      <c r="EF21">
        <v>561.25</v>
      </c>
      <c r="EG21">
        <v>566</v>
      </c>
      <c r="EH21">
        <v>570.37631971690234</v>
      </c>
      <c r="EI21">
        <v>573.68815985845117</v>
      </c>
      <c r="EJ21">
        <v>588</v>
      </c>
      <c r="EK21">
        <v>625</v>
      </c>
      <c r="EL21">
        <v>617.75</v>
      </c>
      <c r="EM21">
        <v>633</v>
      </c>
      <c r="EN21">
        <v>624</v>
      </c>
      <c r="EO21">
        <v>628.5</v>
      </c>
      <c r="EP21">
        <v>633</v>
      </c>
      <c r="EQ21">
        <v>640</v>
      </c>
      <c r="ER21">
        <v>643.5</v>
      </c>
      <c r="ES21" t="s">
        <v>1144</v>
      </c>
      <c r="ET21">
        <v>671</v>
      </c>
      <c r="EU21">
        <v>674.5</v>
      </c>
      <c r="EV21">
        <v>695</v>
      </c>
      <c r="EW21">
        <v>703</v>
      </c>
      <c r="EX21">
        <v>704.75</v>
      </c>
      <c r="EY21">
        <v>718</v>
      </c>
      <c r="EZ21">
        <v>712</v>
      </c>
      <c r="FA21">
        <v>714.5</v>
      </c>
      <c r="FB21">
        <v>716</v>
      </c>
      <c r="FC21">
        <v>730</v>
      </c>
      <c r="FD21">
        <v>728</v>
      </c>
      <c r="FE21">
        <v>736</v>
      </c>
      <c r="FF21">
        <v>740</v>
      </c>
      <c r="FG21">
        <v>739</v>
      </c>
      <c r="FH21">
        <v>740</v>
      </c>
      <c r="FI21">
        <v>743</v>
      </c>
      <c r="FJ21">
        <v>745.75</v>
      </c>
      <c r="FK21">
        <v>757</v>
      </c>
      <c r="FL21">
        <v>756</v>
      </c>
      <c r="FM21">
        <v>567.25</v>
      </c>
      <c r="FP21">
        <v>0</v>
      </c>
      <c r="FS21">
        <v>0</v>
      </c>
      <c r="FV21">
        <v>0</v>
      </c>
      <c r="FY21">
        <v>0</v>
      </c>
      <c r="GB21">
        <v>0</v>
      </c>
      <c r="GE21">
        <v>0</v>
      </c>
    </row>
    <row r="22" spans="1:187">
      <c r="A22">
        <v>15</v>
      </c>
      <c r="DB22" s="247"/>
    </row>
    <row r="23" spans="1:187">
      <c r="A23">
        <v>16</v>
      </c>
      <c r="B23" t="s">
        <v>182</v>
      </c>
      <c r="DB23" s="247"/>
    </row>
    <row r="24" spans="1:187">
      <c r="A24">
        <v>17</v>
      </c>
      <c r="B24" t="s">
        <v>183</v>
      </c>
      <c r="D24" t="s">
        <v>170</v>
      </c>
      <c r="R24" t="s">
        <v>170</v>
      </c>
      <c r="AF24" t="s">
        <v>170</v>
      </c>
      <c r="AT24" t="s">
        <v>170</v>
      </c>
      <c r="BE24">
        <v>64</v>
      </c>
      <c r="BF24">
        <v>66</v>
      </c>
      <c r="BG24">
        <v>69</v>
      </c>
      <c r="BH24">
        <v>71</v>
      </c>
      <c r="BI24">
        <v>75</v>
      </c>
      <c r="BJ24">
        <v>81</v>
      </c>
      <c r="BK24">
        <v>88</v>
      </c>
      <c r="BL24">
        <v>95</v>
      </c>
      <c r="BM24">
        <v>100</v>
      </c>
      <c r="BN24">
        <v>113</v>
      </c>
      <c r="BO24">
        <v>127</v>
      </c>
      <c r="BP24">
        <v>136</v>
      </c>
      <c r="BQ24">
        <v>146</v>
      </c>
      <c r="BR24">
        <v>155</v>
      </c>
      <c r="BS24">
        <v>170</v>
      </c>
      <c r="BT24">
        <v>185</v>
      </c>
      <c r="BU24">
        <v>201</v>
      </c>
      <c r="BV24">
        <v>217</v>
      </c>
      <c r="BW24">
        <v>227</v>
      </c>
      <c r="BX24">
        <v>235</v>
      </c>
      <c r="BY24">
        <v>242</v>
      </c>
      <c r="BZ24">
        <v>244</v>
      </c>
      <c r="CA24">
        <v>252</v>
      </c>
      <c r="CB24">
        <v>260</v>
      </c>
      <c r="CC24">
        <v>268</v>
      </c>
      <c r="CD24">
        <v>267.5</v>
      </c>
      <c r="CE24">
        <v>274</v>
      </c>
      <c r="CF24">
        <v>281</v>
      </c>
      <c r="CG24">
        <v>280.25</v>
      </c>
      <c r="CH24">
        <v>285</v>
      </c>
      <c r="CI24">
        <v>288</v>
      </c>
      <c r="CJ24">
        <v>288</v>
      </c>
      <c r="CK24">
        <v>291</v>
      </c>
      <c r="CL24">
        <v>296</v>
      </c>
      <c r="CM24">
        <v>295</v>
      </c>
      <c r="CN24" t="s">
        <v>1145</v>
      </c>
      <c r="CO24">
        <v>301</v>
      </c>
      <c r="CP24">
        <v>301.5</v>
      </c>
      <c r="CQ24">
        <v>307</v>
      </c>
      <c r="CR24">
        <v>311</v>
      </c>
      <c r="CS24">
        <v>312.25</v>
      </c>
      <c r="CT24">
        <v>320</v>
      </c>
      <c r="CU24">
        <v>322</v>
      </c>
      <c r="CV24">
        <v>323.5</v>
      </c>
      <c r="CW24">
        <v>330</v>
      </c>
      <c r="CX24">
        <v>335</v>
      </c>
      <c r="CY24">
        <v>333.75</v>
      </c>
      <c r="CZ24">
        <v>335</v>
      </c>
      <c r="DA24">
        <v>338</v>
      </c>
      <c r="DB24" s="247">
        <v>339.5</v>
      </c>
      <c r="DC24">
        <v>347</v>
      </c>
      <c r="DD24">
        <v>348</v>
      </c>
      <c r="DE24">
        <v>349</v>
      </c>
      <c r="DF24">
        <v>353</v>
      </c>
      <c r="DG24">
        <v>354</v>
      </c>
      <c r="DH24">
        <v>354.25</v>
      </c>
      <c r="DI24">
        <v>356</v>
      </c>
      <c r="DJ24">
        <v>360</v>
      </c>
      <c r="DK24">
        <v>360.25</v>
      </c>
      <c r="DL24">
        <v>365</v>
      </c>
      <c r="DM24">
        <v>381</v>
      </c>
      <c r="DN24">
        <v>378.25</v>
      </c>
      <c r="DO24">
        <v>386</v>
      </c>
      <c r="DP24">
        <v>391</v>
      </c>
      <c r="DQ24">
        <v>391</v>
      </c>
      <c r="DR24">
        <v>396</v>
      </c>
      <c r="DS24">
        <v>403</v>
      </c>
      <c r="DT24">
        <v>402.75</v>
      </c>
      <c r="DU24">
        <v>409</v>
      </c>
      <c r="DV24">
        <v>407</v>
      </c>
      <c r="DW24">
        <v>410</v>
      </c>
      <c r="DX24">
        <v>417</v>
      </c>
      <c r="DY24">
        <v>427</v>
      </c>
      <c r="DZ24">
        <v>431.25</v>
      </c>
      <c r="EA24" t="s">
        <v>1146</v>
      </c>
      <c r="EB24">
        <v>457</v>
      </c>
      <c r="EC24">
        <v>459.25</v>
      </c>
      <c r="ED24">
        <v>469</v>
      </c>
      <c r="EE24">
        <v>479</v>
      </c>
      <c r="EF24">
        <v>480.5</v>
      </c>
      <c r="EG24">
        <v>495</v>
      </c>
      <c r="EH24">
        <v>500.93134491270911</v>
      </c>
      <c r="EI24">
        <v>503.71567245635458</v>
      </c>
      <c r="EJ24">
        <v>518</v>
      </c>
      <c r="EK24">
        <v>545</v>
      </c>
      <c r="EL24">
        <v>537.25</v>
      </c>
      <c r="EM24">
        <v>541</v>
      </c>
      <c r="EN24">
        <v>531</v>
      </c>
      <c r="EO24">
        <v>537.25</v>
      </c>
      <c r="EP24">
        <v>546</v>
      </c>
      <c r="EQ24">
        <v>556</v>
      </c>
      <c r="ER24">
        <v>555.875</v>
      </c>
      <c r="ES24" t="s">
        <v>1147</v>
      </c>
      <c r="ET24">
        <v>581</v>
      </c>
      <c r="EU24">
        <v>579.875</v>
      </c>
      <c r="EV24">
        <v>592</v>
      </c>
      <c r="EW24">
        <v>595</v>
      </c>
      <c r="EX24">
        <v>603.25</v>
      </c>
      <c r="EY24">
        <v>631</v>
      </c>
      <c r="EZ24">
        <v>603</v>
      </c>
      <c r="FA24">
        <v>611.5</v>
      </c>
      <c r="FB24">
        <v>609</v>
      </c>
      <c r="FC24">
        <v>620</v>
      </c>
      <c r="FD24">
        <v>619.25</v>
      </c>
      <c r="FE24">
        <v>628</v>
      </c>
      <c r="FF24">
        <v>654</v>
      </c>
      <c r="FG24">
        <v>649.25</v>
      </c>
      <c r="FH24">
        <v>661</v>
      </c>
      <c r="FI24">
        <v>669</v>
      </c>
      <c r="FJ24">
        <v>670.25</v>
      </c>
      <c r="FK24">
        <v>682</v>
      </c>
      <c r="FL24">
        <v>657.5</v>
      </c>
      <c r="FM24">
        <v>499.25</v>
      </c>
      <c r="FP24">
        <v>0</v>
      </c>
      <c r="FS24">
        <v>0</v>
      </c>
      <c r="FV24">
        <v>0</v>
      </c>
      <c r="FY24">
        <v>0</v>
      </c>
      <c r="GB24">
        <v>0</v>
      </c>
      <c r="GE24">
        <v>0</v>
      </c>
    </row>
    <row r="25" spans="1:187">
      <c r="A25">
        <v>18</v>
      </c>
      <c r="B25" t="s">
        <v>184</v>
      </c>
      <c r="C25" t="s">
        <v>1108</v>
      </c>
      <c r="D25" t="s">
        <v>170</v>
      </c>
      <c r="R25" t="s">
        <v>170</v>
      </c>
      <c r="AF25" t="s">
        <v>170</v>
      </c>
      <c r="AT25" t="s">
        <v>170</v>
      </c>
      <c r="BE25">
        <v>60</v>
      </c>
      <c r="BF25">
        <v>62</v>
      </c>
      <c r="BG25">
        <v>64</v>
      </c>
      <c r="BH25">
        <v>67</v>
      </c>
      <c r="BI25">
        <v>73</v>
      </c>
      <c r="BJ25">
        <v>79</v>
      </c>
      <c r="BK25">
        <v>87</v>
      </c>
      <c r="BL25">
        <v>93</v>
      </c>
      <c r="BM25">
        <v>100</v>
      </c>
      <c r="BN25">
        <v>113</v>
      </c>
      <c r="BO25">
        <v>123</v>
      </c>
      <c r="BP25">
        <v>130</v>
      </c>
      <c r="BQ25">
        <v>137</v>
      </c>
      <c r="BR25">
        <v>146</v>
      </c>
      <c r="BS25">
        <v>160</v>
      </c>
      <c r="BT25">
        <v>174</v>
      </c>
      <c r="BU25">
        <v>186</v>
      </c>
      <c r="BV25">
        <v>197</v>
      </c>
      <c r="BW25">
        <v>206</v>
      </c>
      <c r="BX25">
        <v>216</v>
      </c>
      <c r="BY25">
        <v>224</v>
      </c>
      <c r="BZ25">
        <v>227</v>
      </c>
      <c r="CA25">
        <v>233</v>
      </c>
      <c r="CB25">
        <v>236</v>
      </c>
      <c r="CC25">
        <v>243</v>
      </c>
      <c r="CD25">
        <v>241</v>
      </c>
      <c r="CE25">
        <v>242</v>
      </c>
      <c r="CF25">
        <v>252</v>
      </c>
      <c r="CG25">
        <v>250</v>
      </c>
      <c r="CH25">
        <v>254</v>
      </c>
      <c r="CI25">
        <v>258</v>
      </c>
      <c r="CJ25">
        <v>257.25</v>
      </c>
      <c r="CK25">
        <v>259</v>
      </c>
      <c r="CL25">
        <v>264</v>
      </c>
      <c r="CM25">
        <v>262</v>
      </c>
      <c r="CN25" t="s">
        <v>1148</v>
      </c>
      <c r="CO25">
        <v>270</v>
      </c>
      <c r="CP25">
        <v>269</v>
      </c>
      <c r="CQ25">
        <v>275</v>
      </c>
      <c r="CR25">
        <v>280</v>
      </c>
      <c r="CS25">
        <v>281</v>
      </c>
      <c r="CT25">
        <v>289</v>
      </c>
      <c r="CU25">
        <v>294</v>
      </c>
      <c r="CV25">
        <v>294</v>
      </c>
      <c r="CW25">
        <v>299</v>
      </c>
      <c r="CX25">
        <v>299</v>
      </c>
      <c r="CY25">
        <v>299.25</v>
      </c>
      <c r="CZ25">
        <v>300</v>
      </c>
      <c r="DA25">
        <v>303</v>
      </c>
      <c r="DB25" s="247">
        <v>305.5</v>
      </c>
      <c r="DC25">
        <v>316</v>
      </c>
      <c r="DD25">
        <v>314</v>
      </c>
      <c r="DE25">
        <v>315.25</v>
      </c>
      <c r="DF25">
        <v>317</v>
      </c>
      <c r="DG25">
        <v>319</v>
      </c>
      <c r="DH25">
        <v>318.5</v>
      </c>
      <c r="DI25">
        <v>319</v>
      </c>
      <c r="DJ25">
        <v>323</v>
      </c>
      <c r="DK25">
        <v>323</v>
      </c>
      <c r="DL25">
        <v>327</v>
      </c>
      <c r="DM25">
        <v>343</v>
      </c>
      <c r="DN25">
        <v>339.5</v>
      </c>
      <c r="DO25">
        <v>345</v>
      </c>
      <c r="DP25">
        <v>356</v>
      </c>
      <c r="DQ25">
        <v>354</v>
      </c>
      <c r="DR25">
        <v>359</v>
      </c>
      <c r="DS25">
        <v>367</v>
      </c>
      <c r="DT25">
        <v>365.5</v>
      </c>
      <c r="DU25">
        <v>369</v>
      </c>
      <c r="DV25">
        <v>364</v>
      </c>
      <c r="DW25">
        <v>368.25</v>
      </c>
      <c r="DX25">
        <v>376</v>
      </c>
      <c r="DY25">
        <v>383</v>
      </c>
      <c r="DZ25">
        <v>386.25</v>
      </c>
      <c r="EA25" t="s">
        <v>1149</v>
      </c>
      <c r="EB25">
        <v>410</v>
      </c>
      <c r="EC25">
        <v>410</v>
      </c>
      <c r="ED25">
        <v>417</v>
      </c>
      <c r="EE25">
        <v>425</v>
      </c>
      <c r="EF25">
        <v>425.5</v>
      </c>
      <c r="EG25">
        <v>435</v>
      </c>
      <c r="EH25">
        <v>439.72493351140355</v>
      </c>
      <c r="EI25">
        <v>442.6124667557018</v>
      </c>
      <c r="EJ25">
        <v>456</v>
      </c>
      <c r="EK25">
        <v>471</v>
      </c>
      <c r="EL25">
        <v>468.25</v>
      </c>
      <c r="EM25">
        <v>475</v>
      </c>
      <c r="EN25">
        <v>467</v>
      </c>
      <c r="EO25">
        <v>472.5</v>
      </c>
      <c r="EP25">
        <v>481</v>
      </c>
      <c r="EQ25">
        <v>485</v>
      </c>
      <c r="ER25">
        <v>485.25</v>
      </c>
      <c r="ES25" t="s">
        <v>1150</v>
      </c>
      <c r="ET25">
        <v>498</v>
      </c>
      <c r="EU25">
        <v>497.75</v>
      </c>
      <c r="EV25">
        <v>505</v>
      </c>
      <c r="EW25">
        <v>508</v>
      </c>
      <c r="EX25">
        <v>511.25</v>
      </c>
      <c r="EY25">
        <v>524</v>
      </c>
      <c r="EZ25">
        <v>513</v>
      </c>
      <c r="FA25">
        <v>517.25</v>
      </c>
      <c r="FB25">
        <v>519</v>
      </c>
      <c r="FC25">
        <v>527</v>
      </c>
      <c r="FD25">
        <v>526.75</v>
      </c>
      <c r="FE25">
        <v>534</v>
      </c>
      <c r="FF25">
        <v>538</v>
      </c>
      <c r="FG25">
        <v>538.25</v>
      </c>
      <c r="FH25">
        <v>543</v>
      </c>
      <c r="FI25">
        <v>547</v>
      </c>
      <c r="FJ25">
        <v>548.25</v>
      </c>
      <c r="FK25">
        <v>556</v>
      </c>
      <c r="FL25">
        <v>551</v>
      </c>
      <c r="FM25">
        <v>414.5</v>
      </c>
      <c r="FP25">
        <v>0</v>
      </c>
      <c r="FS25">
        <v>0</v>
      </c>
      <c r="FV25">
        <v>0</v>
      </c>
      <c r="FY25">
        <v>0</v>
      </c>
      <c r="GB25">
        <v>0</v>
      </c>
      <c r="GE25">
        <v>0</v>
      </c>
    </row>
    <row r="26" spans="1:187">
      <c r="A26">
        <v>19</v>
      </c>
      <c r="B26" t="s">
        <v>185</v>
      </c>
      <c r="C26" t="s">
        <v>1151</v>
      </c>
      <c r="D26" t="s">
        <v>170</v>
      </c>
      <c r="R26" t="s">
        <v>170</v>
      </c>
      <c r="AF26" t="s">
        <v>170</v>
      </c>
      <c r="AT26" t="s">
        <v>170</v>
      </c>
      <c r="BE26">
        <v>65</v>
      </c>
      <c r="BF26">
        <v>67</v>
      </c>
      <c r="BG26">
        <v>70</v>
      </c>
      <c r="BH26">
        <v>72</v>
      </c>
      <c r="BI26">
        <v>76</v>
      </c>
      <c r="BJ26">
        <v>83</v>
      </c>
      <c r="BK26">
        <v>89</v>
      </c>
      <c r="BL26">
        <v>96</v>
      </c>
      <c r="BM26">
        <v>100</v>
      </c>
      <c r="BN26">
        <v>113</v>
      </c>
      <c r="BO26">
        <v>128</v>
      </c>
      <c r="BP26">
        <v>139</v>
      </c>
      <c r="BQ26">
        <v>147</v>
      </c>
      <c r="BR26">
        <v>157</v>
      </c>
      <c r="BS26">
        <v>171</v>
      </c>
      <c r="BT26">
        <v>187</v>
      </c>
      <c r="BU26">
        <v>204</v>
      </c>
      <c r="BV26">
        <v>220</v>
      </c>
      <c r="BW26">
        <v>229</v>
      </c>
      <c r="BX26">
        <v>236</v>
      </c>
      <c r="BY26">
        <v>243</v>
      </c>
      <c r="BZ26">
        <v>248</v>
      </c>
      <c r="CA26">
        <v>259</v>
      </c>
      <c r="CB26">
        <v>269</v>
      </c>
      <c r="CC26">
        <v>273</v>
      </c>
      <c r="CD26">
        <v>274.5</v>
      </c>
      <c r="CE26">
        <v>283</v>
      </c>
      <c r="CF26">
        <v>290</v>
      </c>
      <c r="CG26">
        <v>289</v>
      </c>
      <c r="CH26">
        <v>293</v>
      </c>
      <c r="CI26">
        <v>296</v>
      </c>
      <c r="CJ26">
        <v>296</v>
      </c>
      <c r="CK26">
        <v>299</v>
      </c>
      <c r="CL26">
        <v>303</v>
      </c>
      <c r="CM26">
        <v>302.75</v>
      </c>
      <c r="CN26" t="s">
        <v>1152</v>
      </c>
      <c r="CO26">
        <v>309</v>
      </c>
      <c r="CP26">
        <v>309.25</v>
      </c>
      <c r="CQ26">
        <v>313</v>
      </c>
      <c r="CR26">
        <v>316</v>
      </c>
      <c r="CS26">
        <v>317.25</v>
      </c>
      <c r="CT26">
        <v>324</v>
      </c>
      <c r="CU26">
        <v>324</v>
      </c>
      <c r="CV26">
        <v>326</v>
      </c>
      <c r="CW26">
        <v>332</v>
      </c>
      <c r="CX26">
        <v>339</v>
      </c>
      <c r="CY26">
        <v>337.25</v>
      </c>
      <c r="CZ26">
        <v>339</v>
      </c>
      <c r="DA26">
        <v>341</v>
      </c>
      <c r="DB26" s="247">
        <v>342</v>
      </c>
      <c r="DC26">
        <v>347</v>
      </c>
      <c r="DD26">
        <v>349</v>
      </c>
      <c r="DE26">
        <v>349.25</v>
      </c>
      <c r="DF26">
        <v>352</v>
      </c>
      <c r="DG26">
        <v>354</v>
      </c>
      <c r="DH26">
        <v>354.5</v>
      </c>
      <c r="DI26">
        <v>358</v>
      </c>
      <c r="DJ26">
        <v>360</v>
      </c>
      <c r="DK26">
        <v>360.5</v>
      </c>
      <c r="DL26">
        <v>364</v>
      </c>
      <c r="DM26">
        <v>378</v>
      </c>
      <c r="DN26">
        <v>375.5</v>
      </c>
      <c r="DO26">
        <v>382</v>
      </c>
      <c r="DP26">
        <v>386</v>
      </c>
      <c r="DQ26">
        <v>386.25</v>
      </c>
      <c r="DR26">
        <v>391</v>
      </c>
      <c r="DS26">
        <v>396</v>
      </c>
      <c r="DT26">
        <v>395.25</v>
      </c>
      <c r="DU26">
        <v>398</v>
      </c>
      <c r="DV26">
        <v>399</v>
      </c>
      <c r="DW26">
        <v>400.75</v>
      </c>
      <c r="DX26">
        <v>407</v>
      </c>
      <c r="DY26">
        <v>423</v>
      </c>
      <c r="DZ26">
        <v>426</v>
      </c>
      <c r="EA26" t="s">
        <v>1154</v>
      </c>
      <c r="EB26">
        <v>452</v>
      </c>
      <c r="EC26">
        <v>455.25</v>
      </c>
      <c r="ED26">
        <v>466</v>
      </c>
      <c r="EE26">
        <v>474</v>
      </c>
      <c r="EF26">
        <v>475.75</v>
      </c>
      <c r="EG26">
        <v>489</v>
      </c>
      <c r="EH26">
        <v>492.36431639936956</v>
      </c>
      <c r="EI26">
        <v>494.68215819968475</v>
      </c>
      <c r="EJ26">
        <v>505</v>
      </c>
      <c r="EK26">
        <v>534</v>
      </c>
      <c r="EL26">
        <v>526</v>
      </c>
      <c r="EM26">
        <v>531</v>
      </c>
      <c r="EN26">
        <v>521</v>
      </c>
      <c r="EO26">
        <v>526.5</v>
      </c>
      <c r="EP26">
        <v>533</v>
      </c>
      <c r="EQ26">
        <v>541</v>
      </c>
      <c r="ER26">
        <v>541.75</v>
      </c>
      <c r="ES26" t="s">
        <v>1155</v>
      </c>
      <c r="ET26">
        <v>570</v>
      </c>
      <c r="EU26">
        <v>567.5</v>
      </c>
      <c r="EV26">
        <v>578</v>
      </c>
      <c r="EW26">
        <v>579</v>
      </c>
      <c r="EX26">
        <v>590.5</v>
      </c>
      <c r="EY26">
        <v>626</v>
      </c>
      <c r="EZ26">
        <v>585</v>
      </c>
      <c r="FA26">
        <v>597</v>
      </c>
      <c r="FB26">
        <v>592</v>
      </c>
      <c r="FC26">
        <v>602</v>
      </c>
      <c r="FD26">
        <v>600.25</v>
      </c>
      <c r="FE26">
        <v>605</v>
      </c>
      <c r="FF26">
        <v>646</v>
      </c>
      <c r="FG26">
        <v>637.75</v>
      </c>
      <c r="FH26">
        <v>654</v>
      </c>
      <c r="FI26">
        <v>664</v>
      </c>
      <c r="FJ26">
        <v>664.5</v>
      </c>
      <c r="FK26">
        <v>676</v>
      </c>
      <c r="FL26">
        <v>633</v>
      </c>
      <c r="FM26">
        <v>485.5</v>
      </c>
      <c r="FP26">
        <v>0</v>
      </c>
      <c r="FS26">
        <v>0</v>
      </c>
      <c r="FV26">
        <v>0</v>
      </c>
      <c r="FY26">
        <v>0</v>
      </c>
      <c r="GB26">
        <v>0</v>
      </c>
      <c r="GE26">
        <v>0</v>
      </c>
    </row>
    <row r="27" spans="1:187">
      <c r="A27">
        <v>20</v>
      </c>
      <c r="DB27" s="247"/>
    </row>
    <row r="28" spans="1:187">
      <c r="A28">
        <v>21</v>
      </c>
      <c r="B28" t="s">
        <v>186</v>
      </c>
      <c r="DB28" s="247"/>
    </row>
    <row r="29" spans="1:187">
      <c r="A29">
        <v>22</v>
      </c>
      <c r="B29" t="s">
        <v>187</v>
      </c>
      <c r="D29" t="s">
        <v>170</v>
      </c>
      <c r="G29">
        <v>8</v>
      </c>
      <c r="H29">
        <v>9</v>
      </c>
      <c r="I29">
        <v>13</v>
      </c>
      <c r="J29">
        <v>14</v>
      </c>
      <c r="K29">
        <v>15</v>
      </c>
      <c r="L29">
        <v>16</v>
      </c>
      <c r="M29">
        <v>16</v>
      </c>
      <c r="N29">
        <v>15</v>
      </c>
      <c r="O29">
        <v>15</v>
      </c>
      <c r="P29">
        <v>16</v>
      </c>
      <c r="Q29">
        <v>16</v>
      </c>
      <c r="R29" t="s">
        <v>1116</v>
      </c>
      <c r="S29">
        <v>16</v>
      </c>
      <c r="T29">
        <v>16</v>
      </c>
      <c r="U29">
        <v>16</v>
      </c>
      <c r="V29">
        <v>16</v>
      </c>
      <c r="W29">
        <v>15</v>
      </c>
      <c r="X29">
        <v>14</v>
      </c>
      <c r="Y29">
        <v>14</v>
      </c>
      <c r="Z29">
        <v>15</v>
      </c>
      <c r="AA29">
        <v>15</v>
      </c>
      <c r="AB29">
        <v>16</v>
      </c>
      <c r="AC29">
        <v>17</v>
      </c>
      <c r="AD29">
        <v>17</v>
      </c>
      <c r="AE29">
        <v>17</v>
      </c>
      <c r="AF29" t="s">
        <v>1088</v>
      </c>
      <c r="AG29">
        <v>19</v>
      </c>
      <c r="AH29">
        <v>17</v>
      </c>
      <c r="AI29">
        <v>20</v>
      </c>
      <c r="AJ29">
        <v>21</v>
      </c>
      <c r="AK29">
        <v>21</v>
      </c>
      <c r="AL29">
        <v>24</v>
      </c>
      <c r="AM29">
        <v>28</v>
      </c>
      <c r="AN29">
        <v>32</v>
      </c>
      <c r="AO29">
        <v>33</v>
      </c>
      <c r="AP29">
        <v>35</v>
      </c>
      <c r="AQ29">
        <v>36</v>
      </c>
      <c r="AR29">
        <v>38</v>
      </c>
      <c r="AS29">
        <v>40</v>
      </c>
      <c r="AT29" t="s">
        <v>1106</v>
      </c>
      <c r="AU29">
        <v>43</v>
      </c>
      <c r="AV29">
        <v>47</v>
      </c>
      <c r="AW29">
        <v>50</v>
      </c>
      <c r="AX29">
        <v>52</v>
      </c>
      <c r="AY29">
        <v>54</v>
      </c>
      <c r="AZ29">
        <v>55</v>
      </c>
      <c r="BA29">
        <v>55</v>
      </c>
      <c r="BB29">
        <v>56</v>
      </c>
      <c r="BC29">
        <v>57</v>
      </c>
      <c r="BD29">
        <v>59</v>
      </c>
      <c r="BE29">
        <v>60</v>
      </c>
      <c r="BF29">
        <v>63</v>
      </c>
      <c r="BG29">
        <v>65</v>
      </c>
      <c r="BH29">
        <v>68</v>
      </c>
      <c r="BI29">
        <v>73</v>
      </c>
      <c r="BJ29">
        <v>79</v>
      </c>
      <c r="BK29">
        <v>86</v>
      </c>
      <c r="BL29">
        <v>94</v>
      </c>
      <c r="BM29">
        <v>100</v>
      </c>
      <c r="BN29">
        <v>115</v>
      </c>
      <c r="BO29">
        <v>128</v>
      </c>
      <c r="BP29">
        <v>135</v>
      </c>
      <c r="BQ29">
        <v>143</v>
      </c>
      <c r="BR29">
        <v>153</v>
      </c>
      <c r="BS29">
        <v>170</v>
      </c>
      <c r="BT29">
        <v>186</v>
      </c>
      <c r="BU29">
        <v>199</v>
      </c>
      <c r="BV29">
        <v>208</v>
      </c>
      <c r="BW29">
        <v>217</v>
      </c>
      <c r="BX29">
        <v>229</v>
      </c>
      <c r="BY29">
        <v>237</v>
      </c>
      <c r="BZ29">
        <v>243</v>
      </c>
      <c r="CA29">
        <v>248</v>
      </c>
      <c r="CB29">
        <v>253</v>
      </c>
      <c r="CC29">
        <v>262</v>
      </c>
      <c r="CD29">
        <v>260.25</v>
      </c>
      <c r="CE29">
        <v>264</v>
      </c>
      <c r="CF29">
        <v>270</v>
      </c>
      <c r="CG29">
        <v>269.75</v>
      </c>
      <c r="CH29">
        <v>275</v>
      </c>
      <c r="CI29">
        <v>272</v>
      </c>
      <c r="CJ29">
        <v>273.75</v>
      </c>
      <c r="CK29">
        <v>276</v>
      </c>
      <c r="CL29">
        <v>281</v>
      </c>
      <c r="CM29">
        <v>279.25</v>
      </c>
      <c r="CN29" t="s">
        <v>1156</v>
      </c>
      <c r="CO29">
        <v>286</v>
      </c>
      <c r="CP29">
        <v>285.5</v>
      </c>
      <c r="CQ29">
        <v>291</v>
      </c>
      <c r="CR29">
        <v>297</v>
      </c>
      <c r="CS29">
        <v>297.25</v>
      </c>
      <c r="CT29">
        <v>304</v>
      </c>
      <c r="CU29">
        <v>309</v>
      </c>
      <c r="CV29">
        <v>309.25</v>
      </c>
      <c r="CW29">
        <v>315</v>
      </c>
      <c r="CX29">
        <v>319</v>
      </c>
      <c r="CY29">
        <v>318</v>
      </c>
      <c r="CZ29">
        <v>319</v>
      </c>
      <c r="DA29">
        <v>323</v>
      </c>
      <c r="DB29" s="247">
        <v>324.5</v>
      </c>
      <c r="DC29">
        <v>333</v>
      </c>
      <c r="DD29">
        <v>333</v>
      </c>
      <c r="DE29">
        <v>333.75</v>
      </c>
      <c r="DF29">
        <v>336</v>
      </c>
      <c r="DG29">
        <v>338</v>
      </c>
      <c r="DH29">
        <v>336.25</v>
      </c>
      <c r="DI29">
        <v>333</v>
      </c>
      <c r="DJ29">
        <v>337</v>
      </c>
      <c r="DK29">
        <v>337</v>
      </c>
      <c r="DL29">
        <v>341</v>
      </c>
      <c r="DM29">
        <v>348</v>
      </c>
      <c r="DN29">
        <v>347</v>
      </c>
      <c r="DO29">
        <v>351</v>
      </c>
      <c r="DP29">
        <v>356</v>
      </c>
      <c r="DQ29">
        <v>355.25</v>
      </c>
      <c r="DR29">
        <v>358</v>
      </c>
      <c r="DS29">
        <v>364</v>
      </c>
      <c r="DT29">
        <v>362.5</v>
      </c>
      <c r="DU29">
        <v>364</v>
      </c>
      <c r="DV29">
        <v>365</v>
      </c>
      <c r="DW29">
        <v>369</v>
      </c>
      <c r="DX29">
        <v>382</v>
      </c>
      <c r="DY29">
        <v>384</v>
      </c>
      <c r="DZ29">
        <v>387.75</v>
      </c>
      <c r="EA29" t="s">
        <v>1157</v>
      </c>
      <c r="EB29">
        <v>405</v>
      </c>
      <c r="EC29">
        <v>405.75</v>
      </c>
      <c r="ED29">
        <v>412</v>
      </c>
      <c r="EE29">
        <v>418</v>
      </c>
      <c r="EF29">
        <v>419.75</v>
      </c>
      <c r="EG29">
        <v>431</v>
      </c>
      <c r="EH29">
        <v>451.21118924319853</v>
      </c>
      <c r="EI29">
        <v>450.35559462159927</v>
      </c>
      <c r="EJ29">
        <v>468</v>
      </c>
      <c r="EK29">
        <v>486</v>
      </c>
      <c r="EL29">
        <v>481.75</v>
      </c>
      <c r="EM29">
        <v>487</v>
      </c>
      <c r="EN29">
        <v>480</v>
      </c>
      <c r="EO29">
        <v>484.5</v>
      </c>
      <c r="EP29">
        <v>491</v>
      </c>
      <c r="EQ29">
        <v>497</v>
      </c>
      <c r="ER29">
        <v>498.25</v>
      </c>
      <c r="ES29" t="s">
        <v>1158</v>
      </c>
      <c r="ET29">
        <v>513</v>
      </c>
      <c r="EU29">
        <v>513.25</v>
      </c>
      <c r="EV29">
        <v>519</v>
      </c>
      <c r="EW29">
        <v>519</v>
      </c>
      <c r="EX29">
        <v>523</v>
      </c>
      <c r="EY29">
        <v>535</v>
      </c>
      <c r="EZ29">
        <v>523</v>
      </c>
      <c r="FA29">
        <v>528.25</v>
      </c>
      <c r="FB29">
        <v>532</v>
      </c>
      <c r="FC29">
        <v>534</v>
      </c>
      <c r="FD29">
        <v>535.75</v>
      </c>
      <c r="FE29">
        <v>543</v>
      </c>
      <c r="FF29">
        <v>550</v>
      </c>
      <c r="FG29">
        <v>549.25</v>
      </c>
      <c r="FH29">
        <v>554</v>
      </c>
      <c r="FI29">
        <v>561</v>
      </c>
      <c r="FJ29">
        <v>562</v>
      </c>
      <c r="FK29">
        <v>572</v>
      </c>
      <c r="FL29">
        <v>563</v>
      </c>
      <c r="FM29">
        <v>424.5</v>
      </c>
      <c r="FP29">
        <v>0</v>
      </c>
      <c r="FS29">
        <v>0</v>
      </c>
      <c r="FV29">
        <v>0</v>
      </c>
      <c r="FY29">
        <v>0</v>
      </c>
      <c r="GB29">
        <v>0</v>
      </c>
      <c r="GE29">
        <v>0</v>
      </c>
    </row>
    <row r="30" spans="1:187">
      <c r="A30">
        <v>23</v>
      </c>
      <c r="B30" t="s">
        <v>184</v>
      </c>
      <c r="C30" t="s">
        <v>1159</v>
      </c>
      <c r="D30" t="s">
        <v>170</v>
      </c>
      <c r="G30">
        <v>9</v>
      </c>
      <c r="H30">
        <v>11</v>
      </c>
      <c r="I30">
        <v>16</v>
      </c>
      <c r="J30">
        <v>17</v>
      </c>
      <c r="K30">
        <v>18</v>
      </c>
      <c r="L30">
        <v>20</v>
      </c>
      <c r="M30">
        <v>18</v>
      </c>
      <c r="N30">
        <v>18</v>
      </c>
      <c r="O30">
        <v>18</v>
      </c>
      <c r="P30">
        <v>19</v>
      </c>
      <c r="Q30">
        <v>18</v>
      </c>
      <c r="R30" t="s">
        <v>1088</v>
      </c>
      <c r="S30">
        <v>18</v>
      </c>
      <c r="T30">
        <v>18</v>
      </c>
      <c r="U30">
        <v>18</v>
      </c>
      <c r="V30">
        <v>17</v>
      </c>
      <c r="W30">
        <v>16</v>
      </c>
      <c r="X30">
        <v>15</v>
      </c>
      <c r="Y30">
        <v>15</v>
      </c>
      <c r="Z30">
        <v>16</v>
      </c>
      <c r="AA30">
        <v>16</v>
      </c>
      <c r="AB30">
        <v>16</v>
      </c>
      <c r="AC30">
        <v>18</v>
      </c>
      <c r="AD30">
        <v>18</v>
      </c>
      <c r="AE30">
        <v>18</v>
      </c>
      <c r="AF30" t="s">
        <v>1088</v>
      </c>
      <c r="AG30">
        <v>19</v>
      </c>
      <c r="AH30">
        <v>20</v>
      </c>
      <c r="AI30">
        <v>21</v>
      </c>
      <c r="AJ30">
        <v>21</v>
      </c>
      <c r="AK30">
        <v>22</v>
      </c>
      <c r="AL30">
        <v>24</v>
      </c>
      <c r="AM30">
        <v>28</v>
      </c>
      <c r="AN30">
        <v>32</v>
      </c>
      <c r="AO30">
        <v>35</v>
      </c>
      <c r="AP30">
        <v>36</v>
      </c>
      <c r="AQ30">
        <v>38</v>
      </c>
      <c r="AR30">
        <v>38</v>
      </c>
      <c r="AS30">
        <v>39</v>
      </c>
      <c r="AT30" t="s">
        <v>1106</v>
      </c>
      <c r="AU30">
        <v>43</v>
      </c>
      <c r="AV30">
        <v>46</v>
      </c>
      <c r="AW30">
        <v>49</v>
      </c>
      <c r="AX30">
        <v>50</v>
      </c>
      <c r="AY30">
        <v>52</v>
      </c>
      <c r="AZ30">
        <v>53</v>
      </c>
      <c r="BA30">
        <v>53</v>
      </c>
      <c r="BB30">
        <v>54</v>
      </c>
      <c r="BC30">
        <v>55</v>
      </c>
      <c r="BD30">
        <v>56</v>
      </c>
      <c r="BE30">
        <v>57</v>
      </c>
      <c r="BF30">
        <v>59</v>
      </c>
      <c r="BG30">
        <v>61</v>
      </c>
      <c r="BH30">
        <v>64</v>
      </c>
      <c r="BI30">
        <v>68</v>
      </c>
      <c r="BJ30">
        <v>75</v>
      </c>
      <c r="BK30">
        <v>84</v>
      </c>
      <c r="BL30">
        <v>92</v>
      </c>
      <c r="BM30">
        <v>100</v>
      </c>
      <c r="BN30">
        <v>117</v>
      </c>
      <c r="BO30">
        <v>127</v>
      </c>
      <c r="BP30">
        <v>130</v>
      </c>
      <c r="BQ30">
        <v>137</v>
      </c>
      <c r="BR30">
        <v>148</v>
      </c>
      <c r="BS30">
        <v>163</v>
      </c>
      <c r="BT30">
        <v>181</v>
      </c>
      <c r="BU30">
        <v>191</v>
      </c>
      <c r="BV30">
        <v>198</v>
      </c>
      <c r="BW30">
        <v>206</v>
      </c>
      <c r="BX30">
        <v>218</v>
      </c>
      <c r="BY30">
        <v>225</v>
      </c>
      <c r="BZ30">
        <v>233</v>
      </c>
      <c r="CA30">
        <v>239</v>
      </c>
      <c r="CB30">
        <v>242</v>
      </c>
      <c r="CC30">
        <v>253</v>
      </c>
      <c r="CD30">
        <v>251.25</v>
      </c>
      <c r="CE30">
        <v>257</v>
      </c>
      <c r="CF30">
        <v>268</v>
      </c>
      <c r="CG30">
        <v>265.25</v>
      </c>
      <c r="CH30">
        <v>268</v>
      </c>
      <c r="CI30">
        <v>272</v>
      </c>
      <c r="CJ30">
        <v>270.75</v>
      </c>
      <c r="CK30">
        <v>271</v>
      </c>
      <c r="CL30">
        <v>276</v>
      </c>
      <c r="CM30">
        <v>274</v>
      </c>
      <c r="CN30" t="s">
        <v>1107</v>
      </c>
      <c r="CO30">
        <v>281</v>
      </c>
      <c r="CP30">
        <v>280.75</v>
      </c>
      <c r="CQ30">
        <v>288</v>
      </c>
      <c r="CR30">
        <v>294</v>
      </c>
      <c r="CS30">
        <v>294</v>
      </c>
      <c r="CT30">
        <v>300</v>
      </c>
      <c r="CU30">
        <v>308</v>
      </c>
      <c r="CV30">
        <v>307.25</v>
      </c>
      <c r="CW30">
        <v>313</v>
      </c>
      <c r="CX30">
        <v>316</v>
      </c>
      <c r="CY30">
        <v>315.5</v>
      </c>
      <c r="CZ30">
        <v>317</v>
      </c>
      <c r="DA30">
        <v>319</v>
      </c>
      <c r="DB30" s="247">
        <v>321</v>
      </c>
      <c r="DC30">
        <v>329</v>
      </c>
      <c r="DD30">
        <v>330</v>
      </c>
      <c r="DE30">
        <v>330.5</v>
      </c>
      <c r="DF30">
        <v>333</v>
      </c>
      <c r="DG30">
        <v>335</v>
      </c>
      <c r="DH30">
        <v>335.75</v>
      </c>
      <c r="DI30">
        <v>340</v>
      </c>
      <c r="DJ30">
        <v>341</v>
      </c>
      <c r="DK30">
        <v>342</v>
      </c>
      <c r="DL30">
        <v>346</v>
      </c>
      <c r="DM30">
        <v>366</v>
      </c>
      <c r="DN30">
        <v>362</v>
      </c>
      <c r="DO30">
        <v>370</v>
      </c>
      <c r="DP30">
        <v>380</v>
      </c>
      <c r="DQ30">
        <v>378</v>
      </c>
      <c r="DR30">
        <v>382</v>
      </c>
      <c r="DS30">
        <v>390</v>
      </c>
      <c r="DT30">
        <v>388.75</v>
      </c>
      <c r="DU30">
        <v>393</v>
      </c>
      <c r="DV30">
        <v>387</v>
      </c>
      <c r="DW30">
        <v>392.75</v>
      </c>
      <c r="DX30">
        <v>404</v>
      </c>
      <c r="DY30">
        <v>418</v>
      </c>
      <c r="DZ30">
        <v>420.75</v>
      </c>
      <c r="EA30" t="s">
        <v>1109</v>
      </c>
      <c r="EB30">
        <v>447</v>
      </c>
      <c r="EC30">
        <v>448.25</v>
      </c>
      <c r="ED30">
        <v>456</v>
      </c>
      <c r="EE30">
        <v>465</v>
      </c>
      <c r="EF30">
        <v>466.75</v>
      </c>
      <c r="EG30">
        <v>481</v>
      </c>
      <c r="EH30">
        <v>494.55983570850714</v>
      </c>
      <c r="EI30">
        <v>496.77991785425354</v>
      </c>
      <c r="EJ30">
        <v>517</v>
      </c>
      <c r="EK30">
        <v>545</v>
      </c>
      <c r="EL30">
        <v>540</v>
      </c>
      <c r="EM30">
        <v>553</v>
      </c>
      <c r="EN30">
        <v>539</v>
      </c>
      <c r="EO30">
        <v>546.5</v>
      </c>
      <c r="EP30">
        <v>555</v>
      </c>
      <c r="EQ30">
        <v>561</v>
      </c>
      <c r="ER30">
        <v>562.75</v>
      </c>
      <c r="ES30" t="s">
        <v>1110</v>
      </c>
      <c r="ET30">
        <v>587</v>
      </c>
      <c r="EU30">
        <v>587.5</v>
      </c>
      <c r="EV30">
        <v>602</v>
      </c>
      <c r="EW30">
        <v>605</v>
      </c>
      <c r="EX30">
        <v>608.75</v>
      </c>
      <c r="EY30">
        <v>623</v>
      </c>
      <c r="EZ30">
        <v>614</v>
      </c>
      <c r="FA30">
        <v>619.75</v>
      </c>
      <c r="FB30">
        <v>628</v>
      </c>
      <c r="FC30">
        <v>637</v>
      </c>
      <c r="FD30">
        <v>637.5</v>
      </c>
      <c r="FE30">
        <v>648</v>
      </c>
      <c r="FF30">
        <v>653</v>
      </c>
      <c r="FG30">
        <v>654</v>
      </c>
      <c r="FH30">
        <v>662</v>
      </c>
      <c r="FI30">
        <v>666</v>
      </c>
      <c r="FJ30">
        <v>668.25</v>
      </c>
      <c r="FK30">
        <v>679</v>
      </c>
      <c r="FL30">
        <v>679</v>
      </c>
      <c r="FM30">
        <v>509.25</v>
      </c>
      <c r="FP30">
        <v>0</v>
      </c>
      <c r="FS30">
        <v>0</v>
      </c>
      <c r="FV30">
        <v>0</v>
      </c>
      <c r="FY30">
        <v>0</v>
      </c>
      <c r="GB30">
        <v>0</v>
      </c>
      <c r="GE30">
        <v>0</v>
      </c>
    </row>
    <row r="31" spans="1:187">
      <c r="A31">
        <v>24</v>
      </c>
      <c r="B31" t="s">
        <v>188</v>
      </c>
      <c r="C31" t="s">
        <v>1160</v>
      </c>
      <c r="D31" t="s">
        <v>170</v>
      </c>
      <c r="G31">
        <v>7</v>
      </c>
      <c r="H31">
        <v>9</v>
      </c>
      <c r="I31">
        <v>13</v>
      </c>
      <c r="J31">
        <v>15</v>
      </c>
      <c r="K31">
        <v>15</v>
      </c>
      <c r="L31">
        <v>17</v>
      </c>
      <c r="M31">
        <v>17</v>
      </c>
      <c r="N31">
        <v>16</v>
      </c>
      <c r="O31">
        <v>16</v>
      </c>
      <c r="P31">
        <v>17</v>
      </c>
      <c r="Q31">
        <v>16</v>
      </c>
      <c r="R31" t="s">
        <v>1161</v>
      </c>
      <c r="S31">
        <v>17</v>
      </c>
      <c r="T31">
        <v>17</v>
      </c>
      <c r="U31">
        <v>17</v>
      </c>
      <c r="V31">
        <v>17</v>
      </c>
      <c r="W31">
        <v>16</v>
      </c>
      <c r="X31">
        <v>14</v>
      </c>
      <c r="Y31">
        <v>14</v>
      </c>
      <c r="Z31">
        <v>15</v>
      </c>
      <c r="AA31">
        <v>15</v>
      </c>
      <c r="AB31">
        <v>15</v>
      </c>
      <c r="AC31">
        <v>17</v>
      </c>
      <c r="AD31">
        <v>17</v>
      </c>
      <c r="AE31">
        <v>17</v>
      </c>
      <c r="AF31" t="s">
        <v>1161</v>
      </c>
      <c r="AG31">
        <v>18</v>
      </c>
      <c r="AH31">
        <v>20</v>
      </c>
      <c r="AI31">
        <v>20</v>
      </c>
      <c r="AJ31">
        <v>20</v>
      </c>
      <c r="AK31">
        <v>21</v>
      </c>
      <c r="AL31">
        <v>23</v>
      </c>
      <c r="AM31">
        <v>27</v>
      </c>
      <c r="AN31">
        <v>31</v>
      </c>
      <c r="AO31">
        <v>32</v>
      </c>
      <c r="AP31">
        <v>34</v>
      </c>
      <c r="AQ31">
        <v>35</v>
      </c>
      <c r="AR31">
        <v>36</v>
      </c>
      <c r="AS31">
        <v>38</v>
      </c>
      <c r="AT31" t="s">
        <v>1122</v>
      </c>
      <c r="AU31">
        <v>41</v>
      </c>
      <c r="AV31">
        <v>44</v>
      </c>
      <c r="AW31">
        <v>47</v>
      </c>
      <c r="AX31">
        <v>49</v>
      </c>
      <c r="AY31">
        <v>51</v>
      </c>
      <c r="AZ31">
        <v>52</v>
      </c>
      <c r="BA31">
        <v>53</v>
      </c>
      <c r="BB31">
        <v>55</v>
      </c>
      <c r="BC31">
        <v>56</v>
      </c>
      <c r="BD31">
        <v>57</v>
      </c>
      <c r="BE31">
        <v>59</v>
      </c>
      <c r="BF31">
        <v>61</v>
      </c>
      <c r="BG31">
        <v>64</v>
      </c>
      <c r="BH31">
        <v>67</v>
      </c>
      <c r="BI31">
        <v>72</v>
      </c>
      <c r="BJ31">
        <v>78</v>
      </c>
      <c r="BK31">
        <v>86</v>
      </c>
      <c r="BL31">
        <v>94</v>
      </c>
      <c r="BM31">
        <v>100</v>
      </c>
      <c r="BN31">
        <v>115</v>
      </c>
      <c r="BO31">
        <v>127</v>
      </c>
      <c r="BP31">
        <v>133</v>
      </c>
      <c r="BQ31">
        <v>139</v>
      </c>
      <c r="BR31">
        <v>148</v>
      </c>
      <c r="BS31">
        <v>164</v>
      </c>
      <c r="BT31">
        <v>179</v>
      </c>
      <c r="BU31">
        <v>189</v>
      </c>
      <c r="BV31">
        <v>197</v>
      </c>
      <c r="BW31">
        <v>206</v>
      </c>
      <c r="BX31">
        <v>217</v>
      </c>
      <c r="BY31">
        <v>227</v>
      </c>
      <c r="BZ31">
        <v>234</v>
      </c>
      <c r="CA31">
        <v>238</v>
      </c>
      <c r="CB31">
        <v>242</v>
      </c>
      <c r="CC31">
        <v>250</v>
      </c>
      <c r="CD31">
        <v>248.25</v>
      </c>
      <c r="CE31">
        <v>251</v>
      </c>
      <c r="CF31">
        <v>256</v>
      </c>
      <c r="CG31">
        <v>255</v>
      </c>
      <c r="CH31">
        <v>257</v>
      </c>
      <c r="CI31">
        <v>258</v>
      </c>
      <c r="CJ31">
        <v>257.75</v>
      </c>
      <c r="CK31">
        <v>258</v>
      </c>
      <c r="CL31">
        <v>263</v>
      </c>
      <c r="CM31">
        <v>261.5</v>
      </c>
      <c r="CN31" t="s">
        <v>1162</v>
      </c>
      <c r="CO31">
        <v>271</v>
      </c>
      <c r="CP31">
        <v>269.5</v>
      </c>
      <c r="CQ31">
        <v>274</v>
      </c>
      <c r="CR31">
        <v>283</v>
      </c>
      <c r="CS31">
        <v>282</v>
      </c>
      <c r="CT31">
        <v>288</v>
      </c>
      <c r="CU31">
        <v>295</v>
      </c>
      <c r="CV31">
        <v>294.5</v>
      </c>
      <c r="CW31">
        <v>300</v>
      </c>
      <c r="CX31">
        <v>303</v>
      </c>
      <c r="CY31">
        <v>302.25</v>
      </c>
      <c r="CZ31">
        <v>303</v>
      </c>
      <c r="DA31">
        <v>308</v>
      </c>
      <c r="DB31" s="247">
        <v>309</v>
      </c>
      <c r="DC31">
        <v>317</v>
      </c>
      <c r="DD31">
        <v>317</v>
      </c>
      <c r="DE31">
        <v>317.25</v>
      </c>
      <c r="DF31">
        <v>318</v>
      </c>
      <c r="DG31">
        <v>320</v>
      </c>
      <c r="DH31">
        <v>318</v>
      </c>
      <c r="DI31">
        <v>314</v>
      </c>
      <c r="DJ31">
        <v>318</v>
      </c>
      <c r="DK31">
        <v>317.5</v>
      </c>
      <c r="DL31">
        <v>320</v>
      </c>
      <c r="DM31">
        <v>327</v>
      </c>
      <c r="DN31">
        <v>325.5</v>
      </c>
      <c r="DO31">
        <v>328</v>
      </c>
      <c r="DP31">
        <v>338</v>
      </c>
      <c r="DQ31">
        <v>335.5</v>
      </c>
      <c r="DR31">
        <v>338</v>
      </c>
      <c r="DS31">
        <v>346</v>
      </c>
      <c r="DT31">
        <v>343.5</v>
      </c>
      <c r="DU31">
        <v>344</v>
      </c>
      <c r="DV31">
        <v>345</v>
      </c>
      <c r="DW31">
        <v>349.5</v>
      </c>
      <c r="DX31">
        <v>364</v>
      </c>
      <c r="DY31">
        <v>370</v>
      </c>
      <c r="DZ31">
        <v>373</v>
      </c>
      <c r="EA31" t="s">
        <v>1164</v>
      </c>
      <c r="EB31">
        <v>394</v>
      </c>
      <c r="EC31">
        <v>394</v>
      </c>
      <c r="ED31">
        <v>400</v>
      </c>
      <c r="EE31">
        <v>405</v>
      </c>
      <c r="EF31">
        <v>405.75</v>
      </c>
      <c r="EG31">
        <v>413</v>
      </c>
      <c r="EH31">
        <v>439.46674017560304</v>
      </c>
      <c r="EI31">
        <v>437.23337008780152</v>
      </c>
      <c r="EJ31">
        <v>457</v>
      </c>
      <c r="EK31">
        <v>466</v>
      </c>
      <c r="EL31">
        <v>464.75</v>
      </c>
      <c r="EM31">
        <v>470</v>
      </c>
      <c r="EN31">
        <v>465</v>
      </c>
      <c r="EO31">
        <v>468.75</v>
      </c>
      <c r="EP31">
        <v>475</v>
      </c>
      <c r="EQ31">
        <v>478</v>
      </c>
      <c r="ER31">
        <v>480.75</v>
      </c>
      <c r="ES31" t="s">
        <v>1165</v>
      </c>
      <c r="ET31">
        <v>495</v>
      </c>
      <c r="EU31">
        <v>495.75</v>
      </c>
      <c r="EV31">
        <v>501</v>
      </c>
      <c r="EW31">
        <v>502</v>
      </c>
      <c r="EX31">
        <v>503</v>
      </c>
      <c r="EY31">
        <v>507</v>
      </c>
      <c r="EZ31">
        <v>505</v>
      </c>
      <c r="FA31">
        <v>508</v>
      </c>
      <c r="FB31">
        <v>515</v>
      </c>
      <c r="FC31">
        <v>517</v>
      </c>
      <c r="FD31">
        <v>518.75</v>
      </c>
      <c r="FE31">
        <v>526</v>
      </c>
      <c r="FF31">
        <v>521</v>
      </c>
      <c r="FG31">
        <v>523.5</v>
      </c>
      <c r="FH31">
        <v>526</v>
      </c>
      <c r="FI31">
        <v>532</v>
      </c>
      <c r="FJ31">
        <v>533.25</v>
      </c>
      <c r="FK31">
        <v>543</v>
      </c>
      <c r="FL31">
        <v>549</v>
      </c>
      <c r="FM31">
        <v>410.25</v>
      </c>
      <c r="FP31">
        <v>0</v>
      </c>
      <c r="FS31">
        <v>0</v>
      </c>
      <c r="FV31">
        <v>0</v>
      </c>
      <c r="FY31">
        <v>0</v>
      </c>
      <c r="GB31">
        <v>0</v>
      </c>
      <c r="GE31">
        <v>0</v>
      </c>
    </row>
    <row r="32" spans="1:187">
      <c r="A32">
        <v>25</v>
      </c>
      <c r="B32" t="s">
        <v>189</v>
      </c>
      <c r="C32" t="s">
        <v>1166</v>
      </c>
      <c r="D32" t="s">
        <v>170</v>
      </c>
      <c r="G32">
        <v>7</v>
      </c>
      <c r="H32">
        <v>9</v>
      </c>
      <c r="I32">
        <v>11</v>
      </c>
      <c r="J32">
        <v>12</v>
      </c>
      <c r="K32">
        <v>13</v>
      </c>
      <c r="L32">
        <v>14</v>
      </c>
      <c r="M32">
        <v>13</v>
      </c>
      <c r="N32">
        <v>12</v>
      </c>
      <c r="O32">
        <v>12</v>
      </c>
      <c r="P32">
        <v>12</v>
      </c>
      <c r="Q32">
        <v>12</v>
      </c>
      <c r="R32" t="s">
        <v>1167</v>
      </c>
      <c r="S32">
        <v>12</v>
      </c>
      <c r="T32">
        <v>13</v>
      </c>
      <c r="U32">
        <v>14</v>
      </c>
      <c r="V32">
        <v>14</v>
      </c>
      <c r="W32">
        <v>14</v>
      </c>
      <c r="X32">
        <v>13</v>
      </c>
      <c r="Y32">
        <v>13</v>
      </c>
      <c r="Z32">
        <v>14</v>
      </c>
      <c r="AA32">
        <v>16</v>
      </c>
      <c r="AB32">
        <v>16</v>
      </c>
      <c r="AC32">
        <v>17</v>
      </c>
      <c r="AD32">
        <v>18</v>
      </c>
      <c r="AE32">
        <v>19</v>
      </c>
      <c r="AF32" t="s">
        <v>1117</v>
      </c>
      <c r="AG32">
        <v>21</v>
      </c>
      <c r="AH32">
        <v>22</v>
      </c>
      <c r="AI32">
        <v>23</v>
      </c>
      <c r="AJ32">
        <v>23</v>
      </c>
      <c r="AK32">
        <v>23</v>
      </c>
      <c r="AL32">
        <v>26</v>
      </c>
      <c r="AM32">
        <v>31</v>
      </c>
      <c r="AN32">
        <v>34</v>
      </c>
      <c r="AO32">
        <v>35</v>
      </c>
      <c r="AP32">
        <v>37</v>
      </c>
      <c r="AQ32">
        <v>41</v>
      </c>
      <c r="AR32">
        <v>43</v>
      </c>
      <c r="AS32">
        <v>46</v>
      </c>
      <c r="AT32" t="s">
        <v>1168</v>
      </c>
      <c r="AU32">
        <v>49</v>
      </c>
      <c r="AV32">
        <v>56</v>
      </c>
      <c r="AW32">
        <v>62</v>
      </c>
      <c r="AX32">
        <v>65</v>
      </c>
      <c r="AY32">
        <v>66</v>
      </c>
      <c r="AZ32">
        <v>66</v>
      </c>
      <c r="BA32">
        <v>65</v>
      </c>
      <c r="BB32">
        <v>64</v>
      </c>
      <c r="BC32">
        <v>65</v>
      </c>
      <c r="BD32">
        <v>66</v>
      </c>
      <c r="BE32">
        <v>67</v>
      </c>
      <c r="BF32">
        <v>69</v>
      </c>
      <c r="BG32">
        <v>71</v>
      </c>
      <c r="BH32">
        <v>73</v>
      </c>
      <c r="BI32">
        <v>78</v>
      </c>
      <c r="BJ32">
        <v>83</v>
      </c>
      <c r="BK32">
        <v>88</v>
      </c>
      <c r="BL32">
        <v>95</v>
      </c>
      <c r="BM32">
        <v>100</v>
      </c>
      <c r="BN32">
        <v>114</v>
      </c>
      <c r="BO32">
        <v>130</v>
      </c>
      <c r="BP32">
        <v>143</v>
      </c>
      <c r="BQ32">
        <v>157</v>
      </c>
      <c r="BR32">
        <v>170</v>
      </c>
      <c r="BS32">
        <v>188</v>
      </c>
      <c r="BT32">
        <v>207</v>
      </c>
      <c r="BU32">
        <v>231</v>
      </c>
      <c r="BV32">
        <v>245</v>
      </c>
      <c r="BW32">
        <v>256</v>
      </c>
      <c r="BX32">
        <v>266</v>
      </c>
      <c r="BY32">
        <v>272</v>
      </c>
      <c r="BZ32">
        <v>273</v>
      </c>
      <c r="CA32">
        <v>278</v>
      </c>
      <c r="CB32">
        <v>287</v>
      </c>
      <c r="CC32">
        <v>300</v>
      </c>
      <c r="CD32">
        <v>297.5</v>
      </c>
      <c r="CE32">
        <v>303</v>
      </c>
      <c r="CF32">
        <v>307</v>
      </c>
      <c r="CG32">
        <v>311</v>
      </c>
      <c r="CH32">
        <v>327</v>
      </c>
      <c r="CI32">
        <v>308</v>
      </c>
      <c r="CJ32">
        <v>318.25</v>
      </c>
      <c r="CK32">
        <v>330</v>
      </c>
      <c r="CL32">
        <v>332</v>
      </c>
      <c r="CM32">
        <v>331.25</v>
      </c>
      <c r="CN32" t="s">
        <v>1159</v>
      </c>
      <c r="CO32">
        <v>329</v>
      </c>
      <c r="CP32">
        <v>331.5</v>
      </c>
      <c r="CQ32">
        <v>337</v>
      </c>
      <c r="CR32">
        <v>338</v>
      </c>
      <c r="CS32">
        <v>340.5</v>
      </c>
      <c r="CT32">
        <v>349</v>
      </c>
      <c r="CU32">
        <v>347</v>
      </c>
      <c r="CV32">
        <v>349.75</v>
      </c>
      <c r="CW32">
        <v>356</v>
      </c>
      <c r="CX32">
        <v>362</v>
      </c>
      <c r="CY32">
        <v>360.25</v>
      </c>
      <c r="CZ32">
        <v>361</v>
      </c>
      <c r="DA32">
        <v>365</v>
      </c>
      <c r="DB32" s="247">
        <v>366.75</v>
      </c>
      <c r="DC32">
        <v>376</v>
      </c>
      <c r="DD32">
        <v>376</v>
      </c>
      <c r="DE32">
        <v>378.75</v>
      </c>
      <c r="DF32">
        <v>387</v>
      </c>
      <c r="DG32">
        <v>386</v>
      </c>
      <c r="DH32">
        <v>385.25</v>
      </c>
      <c r="DI32">
        <v>382</v>
      </c>
      <c r="DJ32">
        <v>387</v>
      </c>
      <c r="DK32">
        <v>388</v>
      </c>
      <c r="DL32">
        <v>396</v>
      </c>
      <c r="DM32">
        <v>396</v>
      </c>
      <c r="DN32">
        <v>397.5</v>
      </c>
      <c r="DO32">
        <v>402</v>
      </c>
      <c r="DP32">
        <v>388</v>
      </c>
      <c r="DQ32">
        <v>394.25</v>
      </c>
      <c r="DR32">
        <v>399</v>
      </c>
      <c r="DS32">
        <v>394</v>
      </c>
      <c r="DT32">
        <v>396.5</v>
      </c>
      <c r="DU32">
        <v>399</v>
      </c>
      <c r="DV32">
        <v>405</v>
      </c>
      <c r="DW32">
        <v>406</v>
      </c>
      <c r="DX32">
        <v>415</v>
      </c>
      <c r="DY32">
        <v>397</v>
      </c>
      <c r="DZ32">
        <v>403.5</v>
      </c>
      <c r="EA32" t="s">
        <v>1169</v>
      </c>
      <c r="EB32">
        <v>403</v>
      </c>
      <c r="EC32">
        <v>405.5</v>
      </c>
      <c r="ED32">
        <v>411</v>
      </c>
      <c r="EE32">
        <v>422</v>
      </c>
      <c r="EF32">
        <v>424.25</v>
      </c>
      <c r="EG32">
        <v>442</v>
      </c>
      <c r="EH32">
        <v>449.03026396666849</v>
      </c>
      <c r="EI32">
        <v>450.51513198333424</v>
      </c>
      <c r="EJ32">
        <v>462</v>
      </c>
      <c r="EK32">
        <v>500</v>
      </c>
      <c r="EL32">
        <v>487.5</v>
      </c>
      <c r="EM32">
        <v>488</v>
      </c>
      <c r="EN32">
        <v>476</v>
      </c>
      <c r="EO32">
        <v>481.75</v>
      </c>
      <c r="EP32">
        <v>487</v>
      </c>
      <c r="EQ32">
        <v>504</v>
      </c>
      <c r="ER32">
        <v>499</v>
      </c>
      <c r="ES32" t="s">
        <v>1170</v>
      </c>
      <c r="ET32">
        <v>508</v>
      </c>
      <c r="EU32">
        <v>507</v>
      </c>
      <c r="EV32">
        <v>511</v>
      </c>
      <c r="EW32">
        <v>504</v>
      </c>
      <c r="EX32">
        <v>517.75</v>
      </c>
      <c r="EY32">
        <v>552</v>
      </c>
      <c r="EZ32">
        <v>508</v>
      </c>
      <c r="FA32">
        <v>519.5</v>
      </c>
      <c r="FB32">
        <v>510</v>
      </c>
      <c r="FC32">
        <v>511</v>
      </c>
      <c r="FD32">
        <v>512</v>
      </c>
      <c r="FE32">
        <v>516</v>
      </c>
      <c r="FF32">
        <v>563</v>
      </c>
      <c r="FG32">
        <v>550.75</v>
      </c>
      <c r="FH32">
        <v>561</v>
      </c>
      <c r="FI32">
        <v>573</v>
      </c>
      <c r="FJ32">
        <v>572.25</v>
      </c>
      <c r="FK32">
        <v>582</v>
      </c>
      <c r="FL32">
        <v>522</v>
      </c>
      <c r="FM32">
        <v>406.5</v>
      </c>
      <c r="FP32">
        <v>0</v>
      </c>
      <c r="FS32">
        <v>0</v>
      </c>
      <c r="FV32">
        <v>0</v>
      </c>
      <c r="FY32">
        <v>0</v>
      </c>
      <c r="GB32">
        <v>0</v>
      </c>
      <c r="GE32">
        <v>0</v>
      </c>
    </row>
    <row r="33" spans="1:187">
      <c r="A33">
        <v>26</v>
      </c>
      <c r="DB33" s="247"/>
    </row>
    <row r="34" spans="1:187">
      <c r="A34">
        <v>27</v>
      </c>
      <c r="B34" t="s">
        <v>190</v>
      </c>
      <c r="DB34" s="247"/>
    </row>
    <row r="35" spans="1:187">
      <c r="A35">
        <v>28</v>
      </c>
      <c r="B35" t="s">
        <v>191</v>
      </c>
      <c r="D35" t="s">
        <v>170</v>
      </c>
      <c r="R35" t="s">
        <v>170</v>
      </c>
      <c r="AF35" t="s">
        <v>170</v>
      </c>
      <c r="AT35" t="s">
        <v>170</v>
      </c>
      <c r="BD35">
        <v>71</v>
      </c>
      <c r="BE35">
        <v>72</v>
      </c>
      <c r="BF35">
        <v>74</v>
      </c>
      <c r="BG35">
        <v>81</v>
      </c>
      <c r="BH35">
        <v>86</v>
      </c>
      <c r="BI35">
        <v>88</v>
      </c>
      <c r="BJ35">
        <v>93</v>
      </c>
      <c r="BK35">
        <v>97</v>
      </c>
      <c r="BL35">
        <v>99</v>
      </c>
      <c r="BM35">
        <v>100</v>
      </c>
      <c r="BN35">
        <v>109</v>
      </c>
      <c r="BO35">
        <v>133</v>
      </c>
      <c r="BP35">
        <v>146</v>
      </c>
      <c r="BQ35">
        <v>159</v>
      </c>
      <c r="BR35">
        <v>166</v>
      </c>
      <c r="BS35">
        <v>179</v>
      </c>
      <c r="BT35">
        <v>193</v>
      </c>
      <c r="BU35">
        <v>211</v>
      </c>
      <c r="BV35">
        <v>228</v>
      </c>
      <c r="BW35">
        <v>235</v>
      </c>
      <c r="BX35">
        <v>239</v>
      </c>
      <c r="BY35">
        <v>243</v>
      </c>
      <c r="BZ35">
        <v>247</v>
      </c>
      <c r="CA35">
        <v>264</v>
      </c>
      <c r="CB35">
        <v>273</v>
      </c>
      <c r="CC35">
        <v>319</v>
      </c>
      <c r="CD35">
        <v>308.25</v>
      </c>
      <c r="CE35">
        <v>322</v>
      </c>
      <c r="CF35">
        <v>335</v>
      </c>
      <c r="CG35">
        <v>332.75</v>
      </c>
      <c r="CH35">
        <v>339</v>
      </c>
      <c r="CI35">
        <v>342</v>
      </c>
      <c r="CJ35">
        <v>340.75</v>
      </c>
      <c r="CK35">
        <v>340</v>
      </c>
      <c r="CL35">
        <v>350</v>
      </c>
      <c r="CM35">
        <v>347.5</v>
      </c>
      <c r="CN35" t="s">
        <v>1171</v>
      </c>
      <c r="CO35">
        <v>354</v>
      </c>
      <c r="CP35">
        <v>355.75</v>
      </c>
      <c r="CQ35">
        <v>365</v>
      </c>
      <c r="CR35">
        <v>362</v>
      </c>
      <c r="CS35">
        <v>361.5</v>
      </c>
      <c r="CT35">
        <v>357</v>
      </c>
      <c r="CU35">
        <v>354</v>
      </c>
      <c r="CV35">
        <v>354.75</v>
      </c>
      <c r="CW35">
        <v>354</v>
      </c>
      <c r="CX35">
        <v>362</v>
      </c>
      <c r="CY35">
        <v>360.5</v>
      </c>
      <c r="CZ35">
        <v>364</v>
      </c>
      <c r="DA35">
        <v>375</v>
      </c>
      <c r="DB35" s="247">
        <v>372.25</v>
      </c>
      <c r="DC35">
        <v>375</v>
      </c>
      <c r="DD35">
        <v>376</v>
      </c>
      <c r="DE35">
        <v>378.25</v>
      </c>
      <c r="DF35">
        <v>386</v>
      </c>
      <c r="DG35">
        <v>388</v>
      </c>
      <c r="DH35">
        <v>390.5</v>
      </c>
      <c r="DI35">
        <v>400</v>
      </c>
      <c r="DJ35">
        <v>404</v>
      </c>
      <c r="DK35">
        <v>404.5</v>
      </c>
      <c r="DL35">
        <v>410</v>
      </c>
      <c r="DM35">
        <v>440</v>
      </c>
      <c r="DN35">
        <v>434.5</v>
      </c>
      <c r="DO35">
        <v>448</v>
      </c>
      <c r="DP35">
        <v>420</v>
      </c>
      <c r="DQ35">
        <v>428.5</v>
      </c>
      <c r="DR35">
        <v>426</v>
      </c>
      <c r="DS35">
        <v>437</v>
      </c>
      <c r="DT35">
        <v>435.75</v>
      </c>
      <c r="DU35">
        <v>443</v>
      </c>
      <c r="DV35">
        <v>444</v>
      </c>
      <c r="DW35">
        <v>442.5</v>
      </c>
      <c r="DX35">
        <v>439</v>
      </c>
      <c r="DY35">
        <v>447</v>
      </c>
      <c r="DZ35">
        <v>444</v>
      </c>
      <c r="EA35" t="s">
        <v>1109</v>
      </c>
      <c r="EB35">
        <v>450</v>
      </c>
      <c r="EC35">
        <v>450.5</v>
      </c>
      <c r="ED35">
        <v>459</v>
      </c>
      <c r="EE35">
        <v>471</v>
      </c>
      <c r="EF35">
        <v>482.75</v>
      </c>
      <c r="EG35">
        <v>530</v>
      </c>
      <c r="EH35">
        <v>542.66092167717193</v>
      </c>
      <c r="EI35">
        <v>552.33046083858596</v>
      </c>
      <c r="EJ35">
        <v>594</v>
      </c>
      <c r="EK35">
        <v>616</v>
      </c>
      <c r="EL35">
        <v>615.25</v>
      </c>
      <c r="EM35">
        <v>635</v>
      </c>
      <c r="EN35">
        <v>667</v>
      </c>
      <c r="EO35">
        <v>664</v>
      </c>
      <c r="EP35">
        <v>687</v>
      </c>
      <c r="EQ35">
        <v>700</v>
      </c>
      <c r="ER35">
        <v>696</v>
      </c>
      <c r="ES35" t="s">
        <v>1172</v>
      </c>
      <c r="ET35">
        <v>717</v>
      </c>
      <c r="EU35">
        <v>724</v>
      </c>
      <c r="EV35">
        <v>765</v>
      </c>
      <c r="EW35">
        <v>781</v>
      </c>
      <c r="EX35">
        <v>782.75</v>
      </c>
      <c r="EY35">
        <v>804</v>
      </c>
      <c r="EZ35">
        <v>799</v>
      </c>
      <c r="FA35">
        <v>804.75</v>
      </c>
      <c r="FB35">
        <v>817</v>
      </c>
      <c r="FC35">
        <v>834</v>
      </c>
      <c r="FD35">
        <v>834.75</v>
      </c>
      <c r="FE35">
        <v>854</v>
      </c>
      <c r="FF35">
        <v>858</v>
      </c>
      <c r="FG35">
        <v>862.5</v>
      </c>
      <c r="FH35">
        <v>880</v>
      </c>
      <c r="FI35">
        <v>894</v>
      </c>
      <c r="FJ35">
        <v>896</v>
      </c>
      <c r="FK35">
        <v>916</v>
      </c>
      <c r="FL35">
        <v>931</v>
      </c>
      <c r="FM35">
        <v>694.5</v>
      </c>
      <c r="FP35">
        <v>0</v>
      </c>
      <c r="FS35">
        <v>0</v>
      </c>
      <c r="FV35">
        <v>0</v>
      </c>
      <c r="FY35">
        <v>0</v>
      </c>
      <c r="GB35">
        <v>0</v>
      </c>
      <c r="GE35">
        <v>0</v>
      </c>
    </row>
    <row r="36" spans="1:187">
      <c r="A36">
        <v>29</v>
      </c>
      <c r="B36" t="s">
        <v>192</v>
      </c>
      <c r="C36" t="s">
        <v>1153</v>
      </c>
      <c r="D36" t="s">
        <v>170</v>
      </c>
      <c r="R36" t="s">
        <v>170</v>
      </c>
      <c r="AF36" t="s">
        <v>170</v>
      </c>
      <c r="AT36" t="s">
        <v>170</v>
      </c>
      <c r="BD36">
        <v>61</v>
      </c>
      <c r="BE36">
        <v>62</v>
      </c>
      <c r="BF36">
        <v>64</v>
      </c>
      <c r="BG36">
        <v>66</v>
      </c>
      <c r="BH36">
        <v>68</v>
      </c>
      <c r="BI36">
        <v>74</v>
      </c>
      <c r="BJ36">
        <v>81</v>
      </c>
      <c r="BK36">
        <v>88</v>
      </c>
      <c r="BL36">
        <v>96</v>
      </c>
      <c r="BM36">
        <v>100</v>
      </c>
      <c r="BN36">
        <v>114</v>
      </c>
      <c r="BO36">
        <v>129</v>
      </c>
      <c r="BP36">
        <v>140</v>
      </c>
      <c r="BQ36">
        <v>150</v>
      </c>
      <c r="BR36">
        <v>164</v>
      </c>
      <c r="BS36">
        <v>179</v>
      </c>
      <c r="BT36">
        <v>195</v>
      </c>
      <c r="BU36">
        <v>211</v>
      </c>
      <c r="BV36">
        <v>226</v>
      </c>
      <c r="BW36">
        <v>228</v>
      </c>
      <c r="BX36">
        <v>235</v>
      </c>
      <c r="BY36">
        <v>244</v>
      </c>
      <c r="BZ36">
        <v>251</v>
      </c>
      <c r="CA36">
        <v>259</v>
      </c>
      <c r="CB36">
        <v>266</v>
      </c>
      <c r="CC36">
        <v>276</v>
      </c>
      <c r="CD36">
        <v>275</v>
      </c>
      <c r="CE36">
        <v>282</v>
      </c>
      <c r="CF36">
        <v>291</v>
      </c>
      <c r="CG36">
        <v>290.5</v>
      </c>
      <c r="CH36">
        <v>298</v>
      </c>
      <c r="CI36">
        <v>299</v>
      </c>
      <c r="CJ36">
        <v>299.75</v>
      </c>
      <c r="CK36">
        <v>303</v>
      </c>
      <c r="CL36">
        <v>309</v>
      </c>
      <c r="CM36">
        <v>307.25</v>
      </c>
      <c r="CN36" t="s">
        <v>1173</v>
      </c>
      <c r="CO36">
        <v>313</v>
      </c>
      <c r="CP36">
        <v>312.75</v>
      </c>
      <c r="CQ36">
        <v>317</v>
      </c>
      <c r="CR36">
        <v>322</v>
      </c>
      <c r="CS36">
        <v>321.25</v>
      </c>
      <c r="CT36">
        <v>324</v>
      </c>
      <c r="CU36">
        <v>327</v>
      </c>
      <c r="CV36">
        <v>327.5</v>
      </c>
      <c r="CW36">
        <v>332</v>
      </c>
      <c r="CX36">
        <v>336</v>
      </c>
      <c r="CY36">
        <v>336</v>
      </c>
      <c r="CZ36">
        <v>340</v>
      </c>
      <c r="DA36">
        <v>343</v>
      </c>
      <c r="DB36" s="247">
        <v>343.75</v>
      </c>
      <c r="DC36">
        <v>349</v>
      </c>
      <c r="DD36">
        <v>353</v>
      </c>
      <c r="DE36">
        <v>353.5</v>
      </c>
      <c r="DF36">
        <v>359</v>
      </c>
      <c r="DG36">
        <v>362</v>
      </c>
      <c r="DH36">
        <v>363.5</v>
      </c>
      <c r="DI36">
        <v>371</v>
      </c>
      <c r="DJ36">
        <v>369</v>
      </c>
      <c r="DK36">
        <v>370</v>
      </c>
      <c r="DL36">
        <v>371</v>
      </c>
      <c r="DM36">
        <v>384</v>
      </c>
      <c r="DN36">
        <v>381.5</v>
      </c>
      <c r="DO36">
        <v>387</v>
      </c>
      <c r="DP36">
        <v>393</v>
      </c>
      <c r="DQ36">
        <v>392.25</v>
      </c>
      <c r="DR36">
        <v>396</v>
      </c>
      <c r="DS36">
        <v>403</v>
      </c>
      <c r="DT36">
        <v>402</v>
      </c>
      <c r="DU36">
        <v>406</v>
      </c>
      <c r="DV36">
        <v>405</v>
      </c>
      <c r="DW36">
        <v>407.5</v>
      </c>
      <c r="DX36">
        <v>414</v>
      </c>
      <c r="DY36">
        <v>437</v>
      </c>
      <c r="DZ36">
        <v>438.75</v>
      </c>
      <c r="EA36" t="s">
        <v>1174</v>
      </c>
      <c r="EB36">
        <v>473</v>
      </c>
      <c r="EC36">
        <v>473.5</v>
      </c>
      <c r="ED36">
        <v>481</v>
      </c>
      <c r="EE36">
        <v>490</v>
      </c>
      <c r="EF36">
        <v>491.75</v>
      </c>
      <c r="EG36">
        <v>506</v>
      </c>
      <c r="EH36">
        <v>511.64528760643856</v>
      </c>
      <c r="EI36">
        <v>515.32264380321931</v>
      </c>
      <c r="EJ36">
        <v>532</v>
      </c>
      <c r="EK36">
        <v>567</v>
      </c>
      <c r="EL36">
        <v>560.75</v>
      </c>
      <c r="EM36">
        <v>577</v>
      </c>
      <c r="EN36">
        <v>560</v>
      </c>
      <c r="EO36">
        <v>565.75</v>
      </c>
      <c r="EP36">
        <v>566</v>
      </c>
      <c r="EQ36">
        <v>566</v>
      </c>
      <c r="ER36">
        <v>570</v>
      </c>
      <c r="ES36" t="s">
        <v>1175</v>
      </c>
      <c r="ET36">
        <v>592</v>
      </c>
      <c r="EU36">
        <v>593.875</v>
      </c>
      <c r="EV36">
        <v>609.5</v>
      </c>
      <c r="EW36">
        <v>614</v>
      </c>
      <c r="EX36">
        <v>615.125</v>
      </c>
      <c r="EY36">
        <v>623</v>
      </c>
      <c r="EZ36">
        <v>617</v>
      </c>
      <c r="FA36">
        <v>623</v>
      </c>
      <c r="FB36">
        <v>635</v>
      </c>
      <c r="FC36">
        <v>645</v>
      </c>
      <c r="FD36">
        <v>643.75</v>
      </c>
      <c r="FE36">
        <v>650</v>
      </c>
      <c r="FF36">
        <v>653</v>
      </c>
      <c r="FG36">
        <v>654</v>
      </c>
      <c r="FH36">
        <v>660</v>
      </c>
      <c r="FI36">
        <v>665</v>
      </c>
      <c r="FJ36">
        <v>666.5</v>
      </c>
      <c r="FK36">
        <v>676</v>
      </c>
      <c r="FL36">
        <v>672</v>
      </c>
      <c r="FM36">
        <v>505</v>
      </c>
      <c r="FP36">
        <v>0</v>
      </c>
      <c r="FS36">
        <v>0</v>
      </c>
      <c r="FV36">
        <v>0</v>
      </c>
      <c r="FY36">
        <v>0</v>
      </c>
      <c r="GB36">
        <v>0</v>
      </c>
      <c r="GE36">
        <v>0</v>
      </c>
    </row>
    <row r="37" spans="1:187">
      <c r="A37">
        <v>30</v>
      </c>
      <c r="B37" t="s">
        <v>193</v>
      </c>
      <c r="C37" t="s">
        <v>1176</v>
      </c>
      <c r="D37" t="s">
        <v>170</v>
      </c>
      <c r="R37" t="s">
        <v>170</v>
      </c>
      <c r="AF37" t="s">
        <v>170</v>
      </c>
      <c r="AT37" t="s">
        <v>170</v>
      </c>
      <c r="BD37">
        <v>74</v>
      </c>
      <c r="BE37">
        <v>74</v>
      </c>
      <c r="BF37">
        <v>77</v>
      </c>
      <c r="BG37">
        <v>85</v>
      </c>
      <c r="BH37">
        <v>89</v>
      </c>
      <c r="BI37">
        <v>92</v>
      </c>
      <c r="BJ37">
        <v>95</v>
      </c>
      <c r="BK37">
        <v>98</v>
      </c>
      <c r="BL37">
        <v>100</v>
      </c>
      <c r="BM37">
        <v>100</v>
      </c>
      <c r="BN37">
        <v>107</v>
      </c>
      <c r="BO37">
        <v>133</v>
      </c>
      <c r="BP37">
        <v>147</v>
      </c>
      <c r="BQ37">
        <v>161</v>
      </c>
      <c r="BR37">
        <v>168</v>
      </c>
      <c r="BS37">
        <v>181</v>
      </c>
      <c r="BT37">
        <v>194</v>
      </c>
      <c r="BU37">
        <v>213</v>
      </c>
      <c r="BV37">
        <v>230</v>
      </c>
      <c r="BW37">
        <v>236</v>
      </c>
      <c r="BX37">
        <v>240</v>
      </c>
      <c r="BY37">
        <v>243</v>
      </c>
      <c r="BZ37">
        <v>247</v>
      </c>
      <c r="CA37">
        <v>268</v>
      </c>
      <c r="CB37">
        <v>277</v>
      </c>
      <c r="CC37">
        <v>329</v>
      </c>
      <c r="CD37">
        <v>316.5</v>
      </c>
      <c r="CE37">
        <v>331</v>
      </c>
      <c r="CF37">
        <v>345</v>
      </c>
      <c r="CG37">
        <v>342.5</v>
      </c>
      <c r="CH37">
        <v>349</v>
      </c>
      <c r="CI37">
        <v>351</v>
      </c>
      <c r="CJ37">
        <v>350.25</v>
      </c>
      <c r="CK37">
        <v>350</v>
      </c>
      <c r="CL37">
        <v>360</v>
      </c>
      <c r="CM37">
        <v>357.5</v>
      </c>
      <c r="CN37" t="s">
        <v>1177</v>
      </c>
      <c r="CO37">
        <v>363</v>
      </c>
      <c r="CP37">
        <v>365.25</v>
      </c>
      <c r="CQ37">
        <v>375</v>
      </c>
      <c r="CR37">
        <v>370</v>
      </c>
      <c r="CS37">
        <v>369.5</v>
      </c>
      <c r="CT37">
        <v>363</v>
      </c>
      <c r="CU37">
        <v>358</v>
      </c>
      <c r="CV37">
        <v>358.75</v>
      </c>
      <c r="CW37">
        <v>356</v>
      </c>
      <c r="CX37">
        <v>364</v>
      </c>
      <c r="CY37">
        <v>362.75</v>
      </c>
      <c r="CZ37">
        <v>367</v>
      </c>
      <c r="DA37">
        <v>379</v>
      </c>
      <c r="DB37" s="247">
        <v>375.5</v>
      </c>
      <c r="DC37">
        <v>377</v>
      </c>
      <c r="DD37">
        <v>378</v>
      </c>
      <c r="DE37">
        <v>380.5</v>
      </c>
      <c r="DF37">
        <v>389</v>
      </c>
      <c r="DG37">
        <v>390</v>
      </c>
      <c r="DH37">
        <v>393.25</v>
      </c>
      <c r="DI37">
        <v>404</v>
      </c>
      <c r="DJ37">
        <v>408</v>
      </c>
      <c r="DK37">
        <v>408.75</v>
      </c>
      <c r="DL37">
        <v>415</v>
      </c>
      <c r="DM37">
        <v>402</v>
      </c>
      <c r="DN37">
        <v>407.25</v>
      </c>
      <c r="DO37">
        <v>410</v>
      </c>
      <c r="DP37">
        <v>418</v>
      </c>
      <c r="DQ37">
        <v>417.5</v>
      </c>
      <c r="DR37">
        <v>424</v>
      </c>
      <c r="DS37">
        <v>435</v>
      </c>
      <c r="DT37">
        <v>433.75</v>
      </c>
      <c r="DU37">
        <v>441</v>
      </c>
      <c r="DV37">
        <v>443</v>
      </c>
      <c r="DW37">
        <v>440.25</v>
      </c>
      <c r="DX37">
        <v>434</v>
      </c>
      <c r="DY37">
        <v>440</v>
      </c>
      <c r="DZ37">
        <v>435</v>
      </c>
      <c r="EA37" t="s">
        <v>1178</v>
      </c>
      <c r="EB37">
        <v>434</v>
      </c>
      <c r="EC37">
        <v>434</v>
      </c>
      <c r="ED37">
        <v>442</v>
      </c>
      <c r="EE37">
        <v>453</v>
      </c>
      <c r="EF37">
        <v>466.5</v>
      </c>
      <c r="EG37">
        <v>518</v>
      </c>
      <c r="EH37">
        <v>530.37292184587716</v>
      </c>
      <c r="EI37">
        <v>541.68646092293852</v>
      </c>
      <c r="EJ37">
        <v>588</v>
      </c>
      <c r="EK37">
        <v>609</v>
      </c>
      <c r="EL37">
        <v>608.25</v>
      </c>
      <c r="EM37">
        <v>627</v>
      </c>
      <c r="EN37">
        <v>667</v>
      </c>
      <c r="EO37">
        <v>662.25</v>
      </c>
      <c r="EP37">
        <v>688</v>
      </c>
      <c r="EQ37">
        <v>702</v>
      </c>
      <c r="ER37">
        <v>696.25</v>
      </c>
      <c r="ES37" t="s">
        <v>1179</v>
      </c>
      <c r="ET37">
        <v>714</v>
      </c>
      <c r="EU37">
        <v>722</v>
      </c>
      <c r="EV37">
        <v>767</v>
      </c>
      <c r="EW37">
        <v>785</v>
      </c>
      <c r="EX37">
        <v>786.25</v>
      </c>
      <c r="EY37">
        <v>808</v>
      </c>
      <c r="EZ37">
        <v>803</v>
      </c>
      <c r="FA37">
        <v>809</v>
      </c>
      <c r="FB37">
        <v>822</v>
      </c>
      <c r="FC37">
        <v>838</v>
      </c>
      <c r="FD37">
        <v>839.25</v>
      </c>
      <c r="FE37">
        <v>859</v>
      </c>
      <c r="FF37">
        <v>863</v>
      </c>
      <c r="FG37">
        <v>867.75</v>
      </c>
      <c r="FH37">
        <v>886</v>
      </c>
      <c r="FI37">
        <v>903</v>
      </c>
      <c r="FJ37">
        <v>904.5</v>
      </c>
      <c r="FK37">
        <v>926</v>
      </c>
      <c r="FL37">
        <v>944</v>
      </c>
      <c r="FM37">
        <v>703.5</v>
      </c>
      <c r="FP37">
        <v>0</v>
      </c>
      <c r="FS37">
        <v>0</v>
      </c>
      <c r="FV37">
        <v>0</v>
      </c>
      <c r="FY37">
        <v>0</v>
      </c>
      <c r="GB37">
        <v>0</v>
      </c>
      <c r="GE37">
        <v>0</v>
      </c>
    </row>
    <row r="38" spans="1:187">
      <c r="A38">
        <v>31</v>
      </c>
      <c r="DB38" s="247"/>
    </row>
    <row r="39" spans="1:187">
      <c r="A39">
        <v>32</v>
      </c>
      <c r="B39" t="s">
        <v>40</v>
      </c>
      <c r="DB39" s="247"/>
    </row>
    <row r="40" spans="1:187">
      <c r="A40">
        <v>33</v>
      </c>
      <c r="B40" t="s">
        <v>194</v>
      </c>
      <c r="D40" t="s">
        <v>1180</v>
      </c>
      <c r="E40">
        <v>11</v>
      </c>
      <c r="F40">
        <v>10</v>
      </c>
      <c r="G40">
        <v>11</v>
      </c>
      <c r="H40">
        <v>13</v>
      </c>
      <c r="I40">
        <v>16</v>
      </c>
      <c r="J40">
        <v>19</v>
      </c>
      <c r="K40">
        <v>20</v>
      </c>
      <c r="L40">
        <v>22</v>
      </c>
      <c r="M40">
        <v>21</v>
      </c>
      <c r="N40">
        <v>20</v>
      </c>
      <c r="O40">
        <v>20</v>
      </c>
      <c r="P40">
        <v>20</v>
      </c>
      <c r="Q40">
        <v>20</v>
      </c>
      <c r="R40" t="s">
        <v>1117</v>
      </c>
      <c r="S40">
        <v>20</v>
      </c>
      <c r="T40">
        <v>20</v>
      </c>
      <c r="U40">
        <v>22</v>
      </c>
      <c r="V40">
        <v>20</v>
      </c>
      <c r="W40">
        <v>20</v>
      </c>
      <c r="X40">
        <v>19</v>
      </c>
      <c r="Y40">
        <v>19</v>
      </c>
      <c r="Z40">
        <v>20</v>
      </c>
      <c r="AA40">
        <v>21</v>
      </c>
      <c r="AB40">
        <v>22</v>
      </c>
      <c r="AC40">
        <v>23</v>
      </c>
      <c r="AD40">
        <v>23</v>
      </c>
      <c r="AE40">
        <v>23</v>
      </c>
      <c r="AF40" t="s">
        <v>1181</v>
      </c>
      <c r="AG40">
        <v>25</v>
      </c>
      <c r="AH40">
        <v>25</v>
      </c>
      <c r="AI40">
        <v>25</v>
      </c>
      <c r="AJ40">
        <v>25</v>
      </c>
      <c r="AK40">
        <v>26</v>
      </c>
      <c r="AL40">
        <v>29</v>
      </c>
      <c r="AM40">
        <v>34</v>
      </c>
      <c r="AN40">
        <v>38</v>
      </c>
      <c r="AO40">
        <v>39</v>
      </c>
      <c r="AP40">
        <v>42</v>
      </c>
      <c r="AQ40">
        <v>46</v>
      </c>
      <c r="AR40">
        <v>48</v>
      </c>
      <c r="AS40">
        <v>50</v>
      </c>
      <c r="AT40" t="s">
        <v>1182</v>
      </c>
      <c r="AU40">
        <v>53</v>
      </c>
      <c r="AV40">
        <v>57</v>
      </c>
      <c r="AW40">
        <v>58</v>
      </c>
      <c r="AX40">
        <v>60</v>
      </c>
      <c r="AY40">
        <v>60</v>
      </c>
      <c r="AZ40">
        <v>60</v>
      </c>
      <c r="BA40">
        <v>58</v>
      </c>
      <c r="BB40">
        <v>58</v>
      </c>
      <c r="BC40">
        <v>58</v>
      </c>
      <c r="BD40">
        <v>61</v>
      </c>
      <c r="BE40">
        <v>64</v>
      </c>
      <c r="BF40">
        <v>66</v>
      </c>
      <c r="BG40">
        <v>70</v>
      </c>
      <c r="BH40">
        <v>72</v>
      </c>
      <c r="BI40">
        <v>76</v>
      </c>
      <c r="BJ40">
        <v>82</v>
      </c>
      <c r="BK40">
        <v>88</v>
      </c>
      <c r="BL40">
        <v>92</v>
      </c>
      <c r="BM40">
        <v>100</v>
      </c>
      <c r="BN40">
        <v>122</v>
      </c>
      <c r="BO40">
        <v>140</v>
      </c>
      <c r="BP40">
        <v>147</v>
      </c>
      <c r="BQ40">
        <v>156</v>
      </c>
      <c r="BR40">
        <v>161</v>
      </c>
      <c r="BS40">
        <v>175</v>
      </c>
      <c r="BT40">
        <v>194</v>
      </c>
      <c r="BU40">
        <v>209</v>
      </c>
      <c r="BV40">
        <v>221</v>
      </c>
      <c r="BW40">
        <v>228</v>
      </c>
      <c r="BX40">
        <v>234</v>
      </c>
      <c r="BY40">
        <v>240</v>
      </c>
      <c r="BZ40">
        <v>245</v>
      </c>
      <c r="CA40">
        <v>248</v>
      </c>
      <c r="CB40">
        <v>253</v>
      </c>
      <c r="CC40">
        <v>275</v>
      </c>
      <c r="CD40">
        <v>270.75</v>
      </c>
      <c r="CE40">
        <v>280</v>
      </c>
      <c r="CF40">
        <v>287</v>
      </c>
      <c r="CG40">
        <v>286.25</v>
      </c>
      <c r="CH40">
        <v>291</v>
      </c>
      <c r="CI40">
        <v>304</v>
      </c>
      <c r="CJ40">
        <v>301</v>
      </c>
      <c r="CK40">
        <v>305</v>
      </c>
      <c r="CL40">
        <v>315</v>
      </c>
      <c r="CM40">
        <v>310.5</v>
      </c>
      <c r="CN40" t="s">
        <v>1183</v>
      </c>
      <c r="CO40">
        <v>316</v>
      </c>
      <c r="CP40">
        <v>316</v>
      </c>
      <c r="CQ40">
        <v>325</v>
      </c>
      <c r="CR40">
        <v>326</v>
      </c>
      <c r="CS40">
        <v>327.25</v>
      </c>
      <c r="CT40">
        <v>332</v>
      </c>
      <c r="CU40">
        <v>341</v>
      </c>
      <c r="CV40">
        <v>341.5</v>
      </c>
      <c r="CW40">
        <v>352</v>
      </c>
      <c r="CX40">
        <v>355</v>
      </c>
      <c r="CY40">
        <v>354.75</v>
      </c>
      <c r="CZ40">
        <v>357</v>
      </c>
      <c r="DA40">
        <v>358</v>
      </c>
      <c r="DB40" s="247">
        <v>359.25</v>
      </c>
      <c r="DC40">
        <v>364</v>
      </c>
      <c r="DD40">
        <v>366</v>
      </c>
      <c r="DE40">
        <v>367.75</v>
      </c>
      <c r="DF40">
        <v>375</v>
      </c>
      <c r="DG40">
        <v>377</v>
      </c>
      <c r="DH40">
        <v>377</v>
      </c>
      <c r="DI40">
        <v>379</v>
      </c>
      <c r="DJ40">
        <v>378</v>
      </c>
      <c r="DK40">
        <v>378.75</v>
      </c>
      <c r="DL40">
        <v>380</v>
      </c>
      <c r="DM40">
        <v>399</v>
      </c>
      <c r="DN40">
        <v>395.5</v>
      </c>
      <c r="DO40">
        <v>404</v>
      </c>
      <c r="DP40">
        <v>408</v>
      </c>
      <c r="DQ40">
        <v>408.75</v>
      </c>
      <c r="DR40">
        <v>415</v>
      </c>
      <c r="DS40">
        <v>416</v>
      </c>
      <c r="DT40">
        <v>416.5</v>
      </c>
      <c r="DU40">
        <v>419</v>
      </c>
      <c r="DV40">
        <v>416</v>
      </c>
      <c r="DW40">
        <v>420</v>
      </c>
      <c r="DX40">
        <v>429</v>
      </c>
      <c r="DY40">
        <v>455</v>
      </c>
      <c r="DZ40">
        <v>453.25</v>
      </c>
      <c r="EA40" t="s">
        <v>1184</v>
      </c>
      <c r="EB40">
        <v>486</v>
      </c>
      <c r="EC40">
        <v>488.75</v>
      </c>
      <c r="ED40">
        <v>509</v>
      </c>
      <c r="EE40">
        <v>523</v>
      </c>
      <c r="EF40">
        <v>526</v>
      </c>
      <c r="EG40">
        <v>549</v>
      </c>
      <c r="EH40">
        <v>564</v>
      </c>
      <c r="EI40">
        <v>570.25</v>
      </c>
      <c r="EJ40">
        <v>604</v>
      </c>
      <c r="EK40">
        <v>629</v>
      </c>
      <c r="EL40">
        <v>626</v>
      </c>
      <c r="EM40">
        <v>642</v>
      </c>
      <c r="EN40">
        <v>610</v>
      </c>
      <c r="EO40">
        <v>624.5</v>
      </c>
      <c r="EP40">
        <v>636</v>
      </c>
      <c r="EQ40">
        <v>638</v>
      </c>
      <c r="ER40">
        <v>641.5</v>
      </c>
      <c r="ES40" t="s">
        <v>1185</v>
      </c>
      <c r="ET40">
        <v>669</v>
      </c>
      <c r="EU40">
        <v>666.75</v>
      </c>
      <c r="EV40">
        <v>675</v>
      </c>
      <c r="EW40">
        <v>682</v>
      </c>
      <c r="EX40">
        <v>683.75</v>
      </c>
      <c r="EY40">
        <v>696</v>
      </c>
      <c r="EZ40">
        <v>695</v>
      </c>
      <c r="FA40">
        <v>697.5</v>
      </c>
      <c r="FB40">
        <v>704</v>
      </c>
      <c r="FC40">
        <v>712</v>
      </c>
      <c r="FD40">
        <v>712.5</v>
      </c>
      <c r="FE40">
        <v>722</v>
      </c>
      <c r="FF40">
        <v>724</v>
      </c>
      <c r="FG40">
        <v>726.25</v>
      </c>
      <c r="FH40">
        <v>735</v>
      </c>
      <c r="FI40">
        <v>738</v>
      </c>
      <c r="FJ40">
        <v>739.25</v>
      </c>
      <c r="FK40">
        <v>746</v>
      </c>
      <c r="FL40">
        <v>750</v>
      </c>
      <c r="FM40">
        <v>561.5</v>
      </c>
      <c r="FP40">
        <v>0</v>
      </c>
      <c r="FS40">
        <v>0</v>
      </c>
      <c r="FV40">
        <v>0</v>
      </c>
      <c r="FY40">
        <v>0</v>
      </c>
      <c r="GB40">
        <v>0</v>
      </c>
      <c r="GE40">
        <v>0</v>
      </c>
    </row>
    <row r="41" spans="1:187">
      <c r="A41">
        <v>34</v>
      </c>
      <c r="B41" t="s">
        <v>195</v>
      </c>
      <c r="C41" t="s">
        <v>1186</v>
      </c>
      <c r="D41" t="s">
        <v>1187</v>
      </c>
      <c r="E41">
        <v>15</v>
      </c>
      <c r="F41">
        <v>15</v>
      </c>
      <c r="G41">
        <v>15</v>
      </c>
      <c r="H41">
        <v>17</v>
      </c>
      <c r="I41">
        <v>20</v>
      </c>
      <c r="J41">
        <v>25</v>
      </c>
      <c r="K41">
        <v>27</v>
      </c>
      <c r="L41">
        <v>30</v>
      </c>
      <c r="M41">
        <v>30</v>
      </c>
      <c r="N41">
        <v>28</v>
      </c>
      <c r="O41">
        <v>28</v>
      </c>
      <c r="P41">
        <v>29</v>
      </c>
      <c r="Q41">
        <v>29</v>
      </c>
      <c r="R41" t="s">
        <v>1128</v>
      </c>
      <c r="S41">
        <v>29</v>
      </c>
      <c r="T41">
        <v>29</v>
      </c>
      <c r="U41">
        <v>31</v>
      </c>
      <c r="V41">
        <v>30</v>
      </c>
      <c r="W41">
        <v>29</v>
      </c>
      <c r="X41">
        <v>28</v>
      </c>
      <c r="Y41">
        <v>29</v>
      </c>
      <c r="Z41">
        <v>32</v>
      </c>
      <c r="AA41">
        <v>32</v>
      </c>
      <c r="AB41">
        <v>33</v>
      </c>
      <c r="AC41">
        <v>35</v>
      </c>
      <c r="AD41">
        <v>36</v>
      </c>
      <c r="AE41">
        <v>36</v>
      </c>
      <c r="AF41" t="s">
        <v>1188</v>
      </c>
      <c r="AG41">
        <v>37</v>
      </c>
      <c r="AH41">
        <v>37</v>
      </c>
      <c r="AI41">
        <v>37</v>
      </c>
      <c r="AJ41">
        <v>35</v>
      </c>
      <c r="AK41">
        <v>35</v>
      </c>
      <c r="AL41">
        <v>39</v>
      </c>
      <c r="AM41">
        <v>46</v>
      </c>
      <c r="AN41">
        <v>49</v>
      </c>
      <c r="AO41">
        <v>52</v>
      </c>
      <c r="AP41">
        <v>56</v>
      </c>
      <c r="AQ41">
        <v>63</v>
      </c>
      <c r="AR41">
        <v>65</v>
      </c>
      <c r="AS41">
        <v>68</v>
      </c>
      <c r="AT41" t="s">
        <v>1189</v>
      </c>
      <c r="AU41">
        <v>70</v>
      </c>
      <c r="AV41">
        <v>77</v>
      </c>
      <c r="AW41">
        <v>81</v>
      </c>
      <c r="AX41">
        <v>84</v>
      </c>
      <c r="AY41">
        <v>83</v>
      </c>
      <c r="AZ41">
        <v>77</v>
      </c>
      <c r="BA41">
        <v>69</v>
      </c>
      <c r="BB41">
        <v>68</v>
      </c>
      <c r="BC41">
        <v>64</v>
      </c>
      <c r="BD41">
        <v>68</v>
      </c>
      <c r="BE41">
        <v>72</v>
      </c>
      <c r="BF41">
        <v>74</v>
      </c>
      <c r="BG41">
        <v>78</v>
      </c>
      <c r="BH41">
        <v>80</v>
      </c>
      <c r="BI41">
        <v>83</v>
      </c>
      <c r="BJ41">
        <v>87</v>
      </c>
      <c r="BK41">
        <v>89</v>
      </c>
      <c r="BL41">
        <v>92</v>
      </c>
      <c r="BM41">
        <v>100</v>
      </c>
      <c r="BN41">
        <v>125</v>
      </c>
      <c r="BO41">
        <v>148</v>
      </c>
      <c r="BP41">
        <v>152</v>
      </c>
      <c r="BQ41">
        <v>162</v>
      </c>
      <c r="BR41">
        <v>172</v>
      </c>
      <c r="BS41">
        <v>185</v>
      </c>
      <c r="BT41">
        <v>201</v>
      </c>
      <c r="BU41">
        <v>217</v>
      </c>
      <c r="BV41">
        <v>231</v>
      </c>
      <c r="BW41">
        <v>235</v>
      </c>
      <c r="BX41">
        <v>242</v>
      </c>
      <c r="BY41">
        <v>248</v>
      </c>
      <c r="BZ41">
        <v>250</v>
      </c>
      <c r="CA41">
        <v>259</v>
      </c>
      <c r="CB41">
        <v>264</v>
      </c>
      <c r="CC41">
        <v>271</v>
      </c>
      <c r="CD41">
        <v>271.75</v>
      </c>
      <c r="CE41">
        <v>281</v>
      </c>
      <c r="CF41">
        <v>288</v>
      </c>
      <c r="CG41">
        <v>287.5</v>
      </c>
      <c r="CH41">
        <v>293</v>
      </c>
      <c r="CI41">
        <v>308</v>
      </c>
      <c r="CJ41">
        <v>305</v>
      </c>
      <c r="CK41">
        <v>311</v>
      </c>
      <c r="CL41">
        <v>311</v>
      </c>
      <c r="CM41">
        <v>310.25</v>
      </c>
      <c r="CN41" t="s">
        <v>1173</v>
      </c>
      <c r="CO41">
        <v>320</v>
      </c>
      <c r="CP41">
        <v>319.5</v>
      </c>
      <c r="CQ41">
        <v>330</v>
      </c>
      <c r="CR41">
        <v>329</v>
      </c>
      <c r="CS41">
        <v>330.75</v>
      </c>
      <c r="CT41">
        <v>335</v>
      </c>
      <c r="CU41">
        <v>347</v>
      </c>
      <c r="CV41">
        <v>346.75</v>
      </c>
      <c r="CW41">
        <v>358</v>
      </c>
      <c r="CX41">
        <v>360</v>
      </c>
      <c r="CY41">
        <v>359.75</v>
      </c>
      <c r="CZ41">
        <v>361</v>
      </c>
      <c r="DA41">
        <v>360</v>
      </c>
      <c r="DB41" s="247">
        <v>361.25</v>
      </c>
      <c r="DC41">
        <v>364</v>
      </c>
      <c r="DD41">
        <v>365</v>
      </c>
      <c r="DE41">
        <v>367.75</v>
      </c>
      <c r="DF41">
        <v>377</v>
      </c>
      <c r="DG41">
        <v>379</v>
      </c>
      <c r="DH41">
        <v>379</v>
      </c>
      <c r="DI41">
        <v>381</v>
      </c>
      <c r="DJ41">
        <v>385</v>
      </c>
      <c r="DK41">
        <v>384.75</v>
      </c>
      <c r="DL41">
        <v>388</v>
      </c>
      <c r="DM41">
        <v>414</v>
      </c>
      <c r="DN41">
        <v>408.5</v>
      </c>
      <c r="DO41">
        <v>418</v>
      </c>
      <c r="DP41">
        <v>426</v>
      </c>
      <c r="DQ41">
        <v>425.25</v>
      </c>
      <c r="DR41">
        <v>431</v>
      </c>
      <c r="DS41">
        <v>432</v>
      </c>
      <c r="DT41">
        <v>432.5</v>
      </c>
      <c r="DU41">
        <v>435</v>
      </c>
      <c r="DV41">
        <v>428</v>
      </c>
      <c r="DW41">
        <v>431.75</v>
      </c>
      <c r="DX41">
        <v>436</v>
      </c>
      <c r="DY41">
        <v>475</v>
      </c>
      <c r="DZ41">
        <v>470</v>
      </c>
      <c r="EA41" t="s">
        <v>1190</v>
      </c>
      <c r="EB41">
        <v>506</v>
      </c>
      <c r="EC41">
        <v>508</v>
      </c>
      <c r="ED41">
        <v>526</v>
      </c>
      <c r="EE41">
        <v>543</v>
      </c>
      <c r="EF41">
        <v>548</v>
      </c>
      <c r="EG41">
        <v>580</v>
      </c>
      <c r="EH41">
        <v>597.68732743062947</v>
      </c>
      <c r="EI41">
        <v>598.84366371531473</v>
      </c>
      <c r="EJ41">
        <v>620</v>
      </c>
      <c r="EK41">
        <v>642</v>
      </c>
      <c r="EL41">
        <v>640.5</v>
      </c>
      <c r="EM41">
        <v>658</v>
      </c>
      <c r="EN41">
        <v>657</v>
      </c>
      <c r="EO41">
        <v>663.25</v>
      </c>
      <c r="EP41">
        <v>681</v>
      </c>
      <c r="EQ41">
        <v>687</v>
      </c>
      <c r="ER41">
        <v>690</v>
      </c>
      <c r="ES41" t="s">
        <v>1191</v>
      </c>
      <c r="ET41">
        <v>721</v>
      </c>
      <c r="EU41">
        <v>720.25</v>
      </c>
      <c r="EV41">
        <v>734</v>
      </c>
      <c r="EW41">
        <v>742</v>
      </c>
      <c r="EX41">
        <v>744.75</v>
      </c>
      <c r="EY41">
        <v>761</v>
      </c>
      <c r="EZ41">
        <v>753</v>
      </c>
      <c r="FA41">
        <v>756.75</v>
      </c>
      <c r="FB41">
        <v>760</v>
      </c>
      <c r="FC41">
        <v>772</v>
      </c>
      <c r="FD41">
        <v>772</v>
      </c>
      <c r="FE41">
        <v>784</v>
      </c>
      <c r="FF41">
        <v>790</v>
      </c>
      <c r="FG41">
        <v>790.5</v>
      </c>
      <c r="FH41">
        <v>798</v>
      </c>
      <c r="FI41">
        <v>801</v>
      </c>
      <c r="FJ41">
        <v>804</v>
      </c>
      <c r="FK41">
        <v>816</v>
      </c>
      <c r="FL41">
        <v>818</v>
      </c>
      <c r="FM41">
        <v>613</v>
      </c>
      <c r="FP41">
        <v>0</v>
      </c>
      <c r="FS41">
        <v>0</v>
      </c>
      <c r="FV41">
        <v>0</v>
      </c>
      <c r="FY41">
        <v>0</v>
      </c>
      <c r="GB41">
        <v>0</v>
      </c>
      <c r="GE41">
        <v>0</v>
      </c>
    </row>
    <row r="42" spans="1:187">
      <c r="A42">
        <v>35</v>
      </c>
      <c r="B42" t="s">
        <v>196</v>
      </c>
      <c r="C42" t="s">
        <v>1192</v>
      </c>
      <c r="D42" t="s">
        <v>1100</v>
      </c>
      <c r="E42">
        <v>8</v>
      </c>
      <c r="F42">
        <v>8</v>
      </c>
      <c r="G42">
        <v>8</v>
      </c>
      <c r="H42">
        <v>11</v>
      </c>
      <c r="I42">
        <v>15</v>
      </c>
      <c r="J42">
        <v>16</v>
      </c>
      <c r="K42">
        <v>16</v>
      </c>
      <c r="L42">
        <v>16</v>
      </c>
      <c r="M42">
        <v>16</v>
      </c>
      <c r="N42">
        <v>15</v>
      </c>
      <c r="O42">
        <v>15</v>
      </c>
      <c r="P42">
        <v>16</v>
      </c>
      <c r="Q42">
        <v>16</v>
      </c>
      <c r="R42" t="s">
        <v>1116</v>
      </c>
      <c r="S42">
        <v>16</v>
      </c>
      <c r="T42">
        <v>16</v>
      </c>
      <c r="U42">
        <v>16</v>
      </c>
      <c r="V42">
        <v>16</v>
      </c>
      <c r="W42">
        <v>16</v>
      </c>
      <c r="X42">
        <v>14</v>
      </c>
      <c r="Y42">
        <v>14</v>
      </c>
      <c r="Z42">
        <v>15</v>
      </c>
      <c r="AA42">
        <v>15</v>
      </c>
      <c r="AB42">
        <v>16</v>
      </c>
      <c r="AC42">
        <v>17</v>
      </c>
      <c r="AD42">
        <v>17</v>
      </c>
      <c r="AE42">
        <v>17</v>
      </c>
      <c r="AF42" t="s">
        <v>1088</v>
      </c>
      <c r="AG42">
        <v>19</v>
      </c>
      <c r="AH42">
        <v>20</v>
      </c>
      <c r="AI42">
        <v>20</v>
      </c>
      <c r="AJ42">
        <v>20</v>
      </c>
      <c r="AK42">
        <v>21</v>
      </c>
      <c r="AL42">
        <v>23</v>
      </c>
      <c r="AM42">
        <v>27</v>
      </c>
      <c r="AN42">
        <v>30</v>
      </c>
      <c r="AO42">
        <v>32</v>
      </c>
      <c r="AP42">
        <v>34</v>
      </c>
      <c r="AQ42">
        <v>36</v>
      </c>
      <c r="AR42">
        <v>38</v>
      </c>
      <c r="AS42">
        <v>40</v>
      </c>
      <c r="AT42" t="s">
        <v>1106</v>
      </c>
      <c r="AU42">
        <v>42</v>
      </c>
      <c r="AV42">
        <v>45</v>
      </c>
      <c r="AW42">
        <v>48</v>
      </c>
      <c r="AX42">
        <v>50</v>
      </c>
      <c r="AY42">
        <v>52</v>
      </c>
      <c r="AZ42">
        <v>53</v>
      </c>
      <c r="BA42">
        <v>54</v>
      </c>
      <c r="BB42">
        <v>56</v>
      </c>
      <c r="BC42">
        <v>57</v>
      </c>
      <c r="BD42">
        <v>59</v>
      </c>
      <c r="BE42">
        <v>62</v>
      </c>
      <c r="BF42">
        <v>65</v>
      </c>
      <c r="BG42">
        <v>68</v>
      </c>
      <c r="BH42">
        <v>71</v>
      </c>
      <c r="BI42">
        <v>77</v>
      </c>
      <c r="BJ42">
        <v>82</v>
      </c>
      <c r="BK42">
        <v>88</v>
      </c>
      <c r="BL42">
        <v>94</v>
      </c>
      <c r="BM42">
        <v>100</v>
      </c>
      <c r="BN42">
        <v>122</v>
      </c>
      <c r="BO42">
        <v>139</v>
      </c>
      <c r="BP42">
        <v>141</v>
      </c>
      <c r="BQ42">
        <v>146</v>
      </c>
      <c r="BR42">
        <v>159</v>
      </c>
      <c r="BS42">
        <v>174</v>
      </c>
      <c r="BT42">
        <v>194</v>
      </c>
      <c r="BU42">
        <v>206</v>
      </c>
      <c r="BV42">
        <v>210</v>
      </c>
      <c r="BW42">
        <v>218</v>
      </c>
      <c r="BX42">
        <v>233</v>
      </c>
      <c r="BY42">
        <v>245</v>
      </c>
      <c r="BZ42">
        <v>252</v>
      </c>
      <c r="CA42">
        <v>258</v>
      </c>
      <c r="CB42">
        <v>261</v>
      </c>
      <c r="CC42">
        <v>273</v>
      </c>
      <c r="CD42">
        <v>269.75</v>
      </c>
      <c r="CE42">
        <v>272</v>
      </c>
      <c r="CF42">
        <v>282</v>
      </c>
      <c r="CG42">
        <v>280</v>
      </c>
      <c r="CH42">
        <v>284</v>
      </c>
      <c r="CI42">
        <v>289</v>
      </c>
      <c r="CJ42">
        <v>286.75</v>
      </c>
      <c r="CK42">
        <v>285</v>
      </c>
      <c r="CL42">
        <v>283</v>
      </c>
      <c r="CM42">
        <v>282.75</v>
      </c>
      <c r="CN42" t="s">
        <v>1193</v>
      </c>
      <c r="CO42">
        <v>289</v>
      </c>
      <c r="CP42">
        <v>288.25</v>
      </c>
      <c r="CQ42">
        <v>295</v>
      </c>
      <c r="CR42">
        <v>301</v>
      </c>
      <c r="CS42">
        <v>301</v>
      </c>
      <c r="CT42">
        <v>307</v>
      </c>
      <c r="CU42">
        <v>321</v>
      </c>
      <c r="CV42">
        <v>318.25</v>
      </c>
      <c r="CW42">
        <v>324</v>
      </c>
      <c r="CX42">
        <v>327</v>
      </c>
      <c r="CY42">
        <v>327.5</v>
      </c>
      <c r="CZ42">
        <v>332</v>
      </c>
      <c r="DA42">
        <v>327</v>
      </c>
      <c r="DB42" s="247">
        <v>332.5</v>
      </c>
      <c r="DC42">
        <v>344</v>
      </c>
      <c r="DD42">
        <v>346</v>
      </c>
      <c r="DE42">
        <v>347</v>
      </c>
      <c r="DF42">
        <v>352</v>
      </c>
      <c r="DG42">
        <v>357</v>
      </c>
      <c r="DH42">
        <v>357.25</v>
      </c>
      <c r="DI42">
        <v>363</v>
      </c>
      <c r="DJ42">
        <v>363</v>
      </c>
      <c r="DK42">
        <v>365.5</v>
      </c>
      <c r="DL42">
        <v>373</v>
      </c>
      <c r="DM42">
        <v>379</v>
      </c>
      <c r="DN42">
        <v>378.25</v>
      </c>
      <c r="DO42">
        <v>382</v>
      </c>
      <c r="DP42">
        <v>390</v>
      </c>
      <c r="DQ42">
        <v>390</v>
      </c>
      <c r="DR42">
        <v>398</v>
      </c>
      <c r="DS42">
        <v>401</v>
      </c>
      <c r="DT42">
        <v>401.5</v>
      </c>
      <c r="DU42">
        <v>406</v>
      </c>
      <c r="DV42">
        <v>407</v>
      </c>
      <c r="DW42">
        <v>412.75</v>
      </c>
      <c r="DX42">
        <v>431</v>
      </c>
      <c r="DY42">
        <v>436</v>
      </c>
      <c r="DZ42">
        <v>438.5</v>
      </c>
      <c r="EA42" t="s">
        <v>1154</v>
      </c>
      <c r="EB42">
        <v>456</v>
      </c>
      <c r="EC42">
        <v>458</v>
      </c>
      <c r="ED42">
        <v>469</v>
      </c>
      <c r="EE42">
        <v>473</v>
      </c>
      <c r="EF42">
        <v>475</v>
      </c>
      <c r="EG42">
        <v>485</v>
      </c>
      <c r="EH42">
        <v>513.77</v>
      </c>
      <c r="EI42">
        <v>512.63499999999999</v>
      </c>
      <c r="EJ42">
        <v>538</v>
      </c>
      <c r="EK42">
        <v>540</v>
      </c>
      <c r="EL42">
        <v>542.75</v>
      </c>
      <c r="EM42">
        <v>553</v>
      </c>
      <c r="EN42">
        <v>531</v>
      </c>
      <c r="EO42">
        <v>539.75</v>
      </c>
      <c r="EP42">
        <v>544</v>
      </c>
      <c r="EQ42">
        <v>545</v>
      </c>
      <c r="ER42">
        <v>548.75</v>
      </c>
      <c r="ES42" t="s">
        <v>1194</v>
      </c>
      <c r="ET42">
        <v>563</v>
      </c>
      <c r="EU42">
        <v>565.75</v>
      </c>
      <c r="EV42">
        <v>576</v>
      </c>
      <c r="EW42">
        <v>576</v>
      </c>
      <c r="EX42">
        <v>580.75</v>
      </c>
      <c r="EY42">
        <v>595</v>
      </c>
      <c r="EZ42">
        <v>585</v>
      </c>
      <c r="FA42">
        <v>589.5</v>
      </c>
      <c r="FB42">
        <v>593</v>
      </c>
      <c r="FC42">
        <v>600</v>
      </c>
      <c r="FD42">
        <v>600.5</v>
      </c>
      <c r="FE42">
        <v>609</v>
      </c>
      <c r="FF42">
        <v>611</v>
      </c>
      <c r="FG42">
        <v>612</v>
      </c>
      <c r="FH42">
        <v>617</v>
      </c>
      <c r="FI42">
        <v>620</v>
      </c>
      <c r="FJ42">
        <v>620.75</v>
      </c>
      <c r="FK42">
        <v>626</v>
      </c>
      <c r="FL42">
        <v>617</v>
      </c>
      <c r="FM42">
        <v>465</v>
      </c>
      <c r="FP42">
        <v>0</v>
      </c>
      <c r="FS42">
        <v>0</v>
      </c>
      <c r="FV42">
        <v>0</v>
      </c>
      <c r="FY42">
        <v>0</v>
      </c>
      <c r="GB42">
        <v>0</v>
      </c>
      <c r="GE42">
        <v>0</v>
      </c>
    </row>
    <row r="43" spans="1:187">
      <c r="A43">
        <v>36</v>
      </c>
      <c r="B43" t="s">
        <v>197</v>
      </c>
      <c r="C43" t="s">
        <v>1195</v>
      </c>
      <c r="D43" t="s">
        <v>1196</v>
      </c>
      <c r="E43">
        <v>6</v>
      </c>
      <c r="F43">
        <v>6</v>
      </c>
      <c r="G43">
        <v>6</v>
      </c>
      <c r="H43">
        <v>7</v>
      </c>
      <c r="I43">
        <v>8</v>
      </c>
      <c r="J43">
        <v>12</v>
      </c>
      <c r="K43">
        <v>14</v>
      </c>
      <c r="L43">
        <v>15</v>
      </c>
      <c r="M43">
        <v>13</v>
      </c>
      <c r="N43">
        <v>12</v>
      </c>
      <c r="O43">
        <v>13</v>
      </c>
      <c r="P43">
        <v>13</v>
      </c>
      <c r="Q43">
        <v>13</v>
      </c>
      <c r="R43" t="s">
        <v>1197</v>
      </c>
      <c r="S43">
        <v>12</v>
      </c>
      <c r="T43">
        <v>12</v>
      </c>
      <c r="U43">
        <v>12</v>
      </c>
      <c r="V43">
        <v>12</v>
      </c>
      <c r="W43">
        <v>12</v>
      </c>
      <c r="X43">
        <v>11</v>
      </c>
      <c r="Y43">
        <v>10</v>
      </c>
      <c r="Z43">
        <v>12</v>
      </c>
      <c r="AA43">
        <v>12</v>
      </c>
      <c r="AB43">
        <v>12</v>
      </c>
      <c r="AC43">
        <v>14</v>
      </c>
      <c r="AD43">
        <v>14</v>
      </c>
      <c r="AE43">
        <v>15</v>
      </c>
      <c r="AF43" t="s">
        <v>1187</v>
      </c>
      <c r="AG43">
        <v>16</v>
      </c>
      <c r="AH43">
        <v>17</v>
      </c>
      <c r="AI43">
        <v>18</v>
      </c>
      <c r="AJ43">
        <v>19</v>
      </c>
      <c r="AK43">
        <v>22</v>
      </c>
      <c r="AL43">
        <v>23</v>
      </c>
      <c r="AM43">
        <v>28</v>
      </c>
      <c r="AN43">
        <v>30</v>
      </c>
      <c r="AO43">
        <v>31</v>
      </c>
      <c r="AP43">
        <v>32</v>
      </c>
      <c r="AQ43">
        <v>35</v>
      </c>
      <c r="AR43">
        <v>37</v>
      </c>
      <c r="AS43">
        <v>39</v>
      </c>
      <c r="AT43" t="s">
        <v>1122</v>
      </c>
      <c r="AU43">
        <v>41</v>
      </c>
      <c r="AV43">
        <v>44</v>
      </c>
      <c r="AW43">
        <v>47</v>
      </c>
      <c r="AX43">
        <v>48</v>
      </c>
      <c r="AY43">
        <v>49</v>
      </c>
      <c r="AZ43">
        <v>51</v>
      </c>
      <c r="BA43">
        <v>51</v>
      </c>
      <c r="BB43">
        <v>53</v>
      </c>
      <c r="BC43">
        <v>54</v>
      </c>
      <c r="BD43">
        <v>55</v>
      </c>
      <c r="BE43">
        <v>57</v>
      </c>
      <c r="BF43">
        <v>60</v>
      </c>
      <c r="BG43">
        <v>62</v>
      </c>
      <c r="BH43">
        <v>64</v>
      </c>
      <c r="BI43">
        <v>69</v>
      </c>
      <c r="BJ43">
        <v>74</v>
      </c>
      <c r="BK43">
        <v>80</v>
      </c>
      <c r="BL43">
        <v>86</v>
      </c>
      <c r="BM43">
        <v>100</v>
      </c>
      <c r="BN43">
        <v>125</v>
      </c>
      <c r="BO43">
        <v>142</v>
      </c>
      <c r="BP43">
        <v>142</v>
      </c>
      <c r="BQ43">
        <v>146</v>
      </c>
      <c r="BR43">
        <v>154</v>
      </c>
      <c r="BS43">
        <v>169</v>
      </c>
      <c r="BT43">
        <v>184</v>
      </c>
      <c r="BU43">
        <v>201</v>
      </c>
      <c r="BV43">
        <v>216</v>
      </c>
      <c r="BW43">
        <v>224</v>
      </c>
      <c r="BX43">
        <v>235</v>
      </c>
      <c r="BY43">
        <v>240</v>
      </c>
      <c r="BZ43">
        <v>245</v>
      </c>
      <c r="CA43">
        <v>248</v>
      </c>
      <c r="CB43">
        <v>252</v>
      </c>
      <c r="CC43">
        <v>274</v>
      </c>
      <c r="CD43">
        <v>271.75</v>
      </c>
      <c r="CE43">
        <v>287</v>
      </c>
      <c r="CF43">
        <v>295</v>
      </c>
      <c r="CG43">
        <v>294</v>
      </c>
      <c r="CH43">
        <v>299</v>
      </c>
      <c r="CI43">
        <v>304</v>
      </c>
      <c r="CJ43">
        <v>306.5</v>
      </c>
      <c r="CK43">
        <v>319</v>
      </c>
      <c r="CL43">
        <v>333</v>
      </c>
      <c r="CM43">
        <v>330.5</v>
      </c>
      <c r="CN43" t="s">
        <v>1142</v>
      </c>
      <c r="CO43">
        <v>352</v>
      </c>
      <c r="CP43">
        <v>347.5</v>
      </c>
      <c r="CQ43">
        <v>349</v>
      </c>
      <c r="CR43">
        <v>357</v>
      </c>
      <c r="CS43">
        <v>358</v>
      </c>
      <c r="CT43">
        <v>369</v>
      </c>
      <c r="CU43">
        <v>378</v>
      </c>
      <c r="CV43">
        <v>378.75</v>
      </c>
      <c r="CW43">
        <v>390</v>
      </c>
      <c r="CX43">
        <v>389</v>
      </c>
      <c r="CY43">
        <v>390</v>
      </c>
      <c r="CZ43">
        <v>392</v>
      </c>
      <c r="DA43">
        <v>410</v>
      </c>
      <c r="DB43" s="247">
        <v>406.5</v>
      </c>
      <c r="DC43">
        <v>414</v>
      </c>
      <c r="DD43">
        <v>421</v>
      </c>
      <c r="DE43">
        <v>421</v>
      </c>
      <c r="DF43">
        <v>428</v>
      </c>
      <c r="DG43">
        <v>429</v>
      </c>
      <c r="DH43">
        <v>426.25</v>
      </c>
      <c r="DI43">
        <v>419</v>
      </c>
      <c r="DJ43">
        <v>423</v>
      </c>
      <c r="DK43">
        <v>420.5</v>
      </c>
      <c r="DL43">
        <v>417</v>
      </c>
      <c r="DM43">
        <v>425</v>
      </c>
      <c r="DN43">
        <v>424.5</v>
      </c>
      <c r="DO43">
        <v>431</v>
      </c>
      <c r="DP43">
        <v>439</v>
      </c>
      <c r="DQ43">
        <v>439.5</v>
      </c>
      <c r="DR43">
        <v>449</v>
      </c>
      <c r="DS43">
        <v>450</v>
      </c>
      <c r="DT43">
        <v>450</v>
      </c>
      <c r="DU43">
        <v>451</v>
      </c>
      <c r="DV43">
        <v>453</v>
      </c>
      <c r="DW43">
        <v>456</v>
      </c>
      <c r="DX43">
        <v>467</v>
      </c>
      <c r="DY43">
        <v>470</v>
      </c>
      <c r="DZ43">
        <v>475</v>
      </c>
      <c r="EA43" t="s">
        <v>1198</v>
      </c>
      <c r="EB43">
        <v>509</v>
      </c>
      <c r="EC43">
        <v>506.75</v>
      </c>
      <c r="ED43">
        <v>516</v>
      </c>
      <c r="EE43">
        <v>528</v>
      </c>
      <c r="EF43">
        <v>529.5</v>
      </c>
      <c r="EG43">
        <v>546</v>
      </c>
      <c r="EH43">
        <v>548.68249574948584</v>
      </c>
      <c r="EI43">
        <v>555.84124787474298</v>
      </c>
      <c r="EJ43">
        <v>580</v>
      </c>
      <c r="EK43">
        <v>589</v>
      </c>
      <c r="EL43">
        <v>591.5</v>
      </c>
      <c r="EM43">
        <v>608</v>
      </c>
      <c r="EN43">
        <v>612</v>
      </c>
      <c r="EO43">
        <v>615.5</v>
      </c>
      <c r="EP43">
        <v>630</v>
      </c>
      <c r="EQ43">
        <v>610</v>
      </c>
      <c r="ER43">
        <v>616.75</v>
      </c>
      <c r="ES43" t="s">
        <v>1199</v>
      </c>
      <c r="ET43">
        <v>619</v>
      </c>
      <c r="EU43">
        <v>623</v>
      </c>
      <c r="EV43">
        <v>637</v>
      </c>
      <c r="EW43">
        <v>640</v>
      </c>
      <c r="EX43">
        <v>640.5</v>
      </c>
      <c r="EY43">
        <v>645</v>
      </c>
      <c r="EZ43">
        <v>647</v>
      </c>
      <c r="FA43">
        <v>646</v>
      </c>
      <c r="FB43">
        <v>645</v>
      </c>
      <c r="FC43">
        <v>647</v>
      </c>
      <c r="FD43">
        <v>648</v>
      </c>
      <c r="FE43">
        <v>653</v>
      </c>
      <c r="FF43">
        <v>648</v>
      </c>
      <c r="FG43">
        <v>653</v>
      </c>
      <c r="FH43">
        <v>663</v>
      </c>
      <c r="FI43">
        <v>666</v>
      </c>
      <c r="FJ43">
        <v>665.75</v>
      </c>
      <c r="FK43">
        <v>668</v>
      </c>
      <c r="FL43">
        <v>679</v>
      </c>
      <c r="FM43">
        <v>506.5</v>
      </c>
      <c r="FP43">
        <v>0</v>
      </c>
      <c r="FS43">
        <v>0</v>
      </c>
      <c r="FV43">
        <v>0</v>
      </c>
      <c r="FY43">
        <v>0</v>
      </c>
      <c r="GB43">
        <v>0</v>
      </c>
      <c r="GE43">
        <v>0</v>
      </c>
    </row>
    <row r="44" spans="1:187">
      <c r="A44">
        <v>37</v>
      </c>
      <c r="B44" t="s">
        <v>198</v>
      </c>
      <c r="C44" t="s">
        <v>1200</v>
      </c>
      <c r="D44" t="s">
        <v>1187</v>
      </c>
      <c r="E44">
        <v>14</v>
      </c>
      <c r="F44">
        <v>13</v>
      </c>
      <c r="G44">
        <v>13</v>
      </c>
      <c r="H44">
        <v>21</v>
      </c>
      <c r="I44">
        <v>23</v>
      </c>
      <c r="J44">
        <v>27</v>
      </c>
      <c r="K44">
        <v>28</v>
      </c>
      <c r="L44">
        <v>29</v>
      </c>
      <c r="M44">
        <v>21</v>
      </c>
      <c r="N44">
        <v>20</v>
      </c>
      <c r="O44">
        <v>21</v>
      </c>
      <c r="P44">
        <v>21</v>
      </c>
      <c r="Q44">
        <v>22</v>
      </c>
      <c r="R44" t="s">
        <v>1089</v>
      </c>
      <c r="S44">
        <v>21</v>
      </c>
      <c r="T44">
        <v>23</v>
      </c>
      <c r="U44">
        <v>25</v>
      </c>
      <c r="V44">
        <v>21</v>
      </c>
      <c r="W44">
        <v>19</v>
      </c>
      <c r="X44">
        <v>17</v>
      </c>
      <c r="Y44">
        <v>18</v>
      </c>
      <c r="Z44">
        <v>21</v>
      </c>
      <c r="AA44">
        <v>21</v>
      </c>
      <c r="AB44">
        <v>22</v>
      </c>
      <c r="AC44">
        <v>23</v>
      </c>
      <c r="AD44">
        <v>22</v>
      </c>
      <c r="AE44">
        <v>22</v>
      </c>
      <c r="AF44" t="s">
        <v>1201</v>
      </c>
      <c r="AG44">
        <v>24</v>
      </c>
      <c r="AH44">
        <v>26</v>
      </c>
      <c r="AI44">
        <v>27</v>
      </c>
      <c r="AJ44">
        <v>27</v>
      </c>
      <c r="AK44">
        <v>28</v>
      </c>
      <c r="AL44">
        <v>33</v>
      </c>
      <c r="AM44">
        <v>38</v>
      </c>
      <c r="AN44">
        <v>40</v>
      </c>
      <c r="AO44">
        <v>40</v>
      </c>
      <c r="AP44">
        <v>42</v>
      </c>
      <c r="AQ44">
        <v>46</v>
      </c>
      <c r="AR44">
        <v>48</v>
      </c>
      <c r="AS44">
        <v>50</v>
      </c>
      <c r="AT44" t="s">
        <v>1202</v>
      </c>
      <c r="AU44">
        <v>56</v>
      </c>
      <c r="AV44">
        <v>61</v>
      </c>
      <c r="AW44">
        <v>65</v>
      </c>
      <c r="AX44">
        <v>64</v>
      </c>
      <c r="AY44">
        <v>62</v>
      </c>
      <c r="AZ44">
        <v>63</v>
      </c>
      <c r="BA44">
        <v>63</v>
      </c>
      <c r="BB44">
        <v>64</v>
      </c>
      <c r="BC44">
        <v>59</v>
      </c>
      <c r="BD44">
        <v>63</v>
      </c>
      <c r="BE44">
        <v>66</v>
      </c>
      <c r="BF44">
        <v>69</v>
      </c>
      <c r="BG44">
        <v>71</v>
      </c>
      <c r="BH44">
        <v>71</v>
      </c>
      <c r="BI44">
        <v>77</v>
      </c>
      <c r="BJ44">
        <v>88</v>
      </c>
      <c r="BK44">
        <v>97</v>
      </c>
      <c r="BL44">
        <v>98</v>
      </c>
      <c r="BM44">
        <v>100</v>
      </c>
      <c r="BN44">
        <v>117</v>
      </c>
      <c r="BO44">
        <v>146</v>
      </c>
      <c r="BP44">
        <v>167</v>
      </c>
      <c r="BQ44">
        <v>178</v>
      </c>
      <c r="BR44">
        <v>168</v>
      </c>
      <c r="BS44">
        <v>180</v>
      </c>
      <c r="BT44">
        <v>203</v>
      </c>
      <c r="BU44">
        <v>219</v>
      </c>
      <c r="BV44">
        <v>226</v>
      </c>
      <c r="BW44">
        <v>245</v>
      </c>
      <c r="BX44">
        <v>240</v>
      </c>
      <c r="BY44">
        <v>242</v>
      </c>
      <c r="BZ44">
        <v>244</v>
      </c>
      <c r="CA44">
        <v>235</v>
      </c>
      <c r="CB44">
        <v>260</v>
      </c>
      <c r="CC44">
        <v>323</v>
      </c>
      <c r="CD44">
        <v>307</v>
      </c>
      <c r="CE44">
        <v>322</v>
      </c>
      <c r="CF44">
        <v>318</v>
      </c>
      <c r="CG44">
        <v>317.5</v>
      </c>
      <c r="CH44">
        <v>312</v>
      </c>
      <c r="CI44">
        <v>332</v>
      </c>
      <c r="CJ44">
        <v>321.25</v>
      </c>
      <c r="CK44">
        <v>309</v>
      </c>
      <c r="CL44">
        <v>358</v>
      </c>
      <c r="CM44">
        <v>333.5</v>
      </c>
      <c r="CN44" t="s">
        <v>1163</v>
      </c>
      <c r="CO44">
        <v>313</v>
      </c>
      <c r="CP44">
        <v>317.75</v>
      </c>
      <c r="CQ44">
        <v>336</v>
      </c>
      <c r="CR44">
        <v>325</v>
      </c>
      <c r="CS44">
        <v>329.75</v>
      </c>
      <c r="CT44">
        <v>333</v>
      </c>
      <c r="CU44">
        <v>337</v>
      </c>
      <c r="CV44">
        <v>343</v>
      </c>
      <c r="CW44">
        <v>365</v>
      </c>
      <c r="CX44">
        <v>370</v>
      </c>
      <c r="CY44">
        <v>370.25</v>
      </c>
      <c r="CZ44">
        <v>376</v>
      </c>
      <c r="DA44">
        <v>374</v>
      </c>
      <c r="DB44" s="247">
        <v>376.25</v>
      </c>
      <c r="DC44">
        <v>381</v>
      </c>
      <c r="DD44">
        <v>377</v>
      </c>
      <c r="DE44">
        <v>382.25</v>
      </c>
      <c r="DF44">
        <v>394</v>
      </c>
      <c r="DG44">
        <v>395</v>
      </c>
      <c r="DH44">
        <v>394</v>
      </c>
      <c r="DI44">
        <v>392</v>
      </c>
      <c r="DJ44">
        <v>359</v>
      </c>
      <c r="DK44">
        <v>367.5</v>
      </c>
      <c r="DL44">
        <v>360</v>
      </c>
      <c r="DM44">
        <v>401</v>
      </c>
      <c r="DN44">
        <v>391.75</v>
      </c>
      <c r="DO44">
        <v>405</v>
      </c>
      <c r="DP44">
        <v>410</v>
      </c>
      <c r="DQ44">
        <v>410.25</v>
      </c>
      <c r="DR44">
        <v>416</v>
      </c>
      <c r="DS44">
        <v>407</v>
      </c>
      <c r="DT44">
        <v>409.75</v>
      </c>
      <c r="DU44">
        <v>409</v>
      </c>
      <c r="DV44">
        <v>409</v>
      </c>
      <c r="DW44">
        <v>411.5</v>
      </c>
      <c r="DX44">
        <v>419</v>
      </c>
      <c r="DY44">
        <v>446</v>
      </c>
      <c r="DZ44">
        <v>445</v>
      </c>
      <c r="EA44" t="s">
        <v>1203</v>
      </c>
      <c r="EB44">
        <v>495</v>
      </c>
      <c r="EC44">
        <v>501</v>
      </c>
      <c r="ED44">
        <v>545</v>
      </c>
      <c r="EE44">
        <v>576</v>
      </c>
      <c r="EF44">
        <v>576.5</v>
      </c>
      <c r="EG44">
        <v>609</v>
      </c>
      <c r="EH44">
        <v>622.45897388280719</v>
      </c>
      <c r="EI44">
        <v>630.97948694140359</v>
      </c>
      <c r="EJ44">
        <v>670</v>
      </c>
      <c r="EK44">
        <v>730</v>
      </c>
      <c r="EL44">
        <v>716.75</v>
      </c>
      <c r="EM44">
        <v>737</v>
      </c>
      <c r="EN44">
        <v>537</v>
      </c>
      <c r="EO44">
        <v>606.5</v>
      </c>
      <c r="EP44">
        <v>615</v>
      </c>
      <c r="EQ44">
        <v>621</v>
      </c>
      <c r="ER44">
        <v>617</v>
      </c>
      <c r="ES44" t="s">
        <v>1204</v>
      </c>
      <c r="ET44">
        <v>661</v>
      </c>
      <c r="EU44">
        <v>636</v>
      </c>
      <c r="EV44">
        <v>611</v>
      </c>
      <c r="EW44">
        <v>618</v>
      </c>
      <c r="EX44">
        <v>619</v>
      </c>
      <c r="EY44">
        <v>629</v>
      </c>
      <c r="EZ44">
        <v>643</v>
      </c>
      <c r="FA44">
        <v>640.5</v>
      </c>
      <c r="FB44">
        <v>647</v>
      </c>
      <c r="FC44">
        <v>653</v>
      </c>
      <c r="FD44">
        <v>653</v>
      </c>
      <c r="FE44">
        <v>659</v>
      </c>
      <c r="FF44">
        <v>659</v>
      </c>
      <c r="FG44">
        <v>665</v>
      </c>
      <c r="FH44">
        <v>683</v>
      </c>
      <c r="FI44">
        <v>683</v>
      </c>
      <c r="FJ44">
        <v>679.5</v>
      </c>
      <c r="FK44">
        <v>669</v>
      </c>
      <c r="FL44">
        <v>669</v>
      </c>
      <c r="FM44">
        <v>501.75</v>
      </c>
      <c r="FP44">
        <v>0</v>
      </c>
      <c r="FS44">
        <v>0</v>
      </c>
      <c r="FV44">
        <v>0</v>
      </c>
      <c r="FY44">
        <v>0</v>
      </c>
      <c r="GB44">
        <v>0</v>
      </c>
      <c r="GE44">
        <v>0</v>
      </c>
    </row>
    <row r="45" spans="1:187">
      <c r="A45">
        <v>38</v>
      </c>
      <c r="B45" t="s">
        <v>199</v>
      </c>
      <c r="C45" t="s">
        <v>1205</v>
      </c>
      <c r="D45" t="s">
        <v>1196</v>
      </c>
      <c r="E45">
        <v>7</v>
      </c>
      <c r="F45">
        <v>7</v>
      </c>
      <c r="G45">
        <v>7</v>
      </c>
      <c r="H45">
        <v>8</v>
      </c>
      <c r="I45">
        <v>10</v>
      </c>
      <c r="J45">
        <v>14</v>
      </c>
      <c r="K45">
        <v>16</v>
      </c>
      <c r="L45">
        <v>17</v>
      </c>
      <c r="M45">
        <v>16</v>
      </c>
      <c r="N45">
        <v>15</v>
      </c>
      <c r="O45">
        <v>16</v>
      </c>
      <c r="P45">
        <v>16</v>
      </c>
      <c r="Q45">
        <v>15</v>
      </c>
      <c r="R45" t="s">
        <v>1187</v>
      </c>
      <c r="S45">
        <v>15</v>
      </c>
      <c r="T45">
        <v>15</v>
      </c>
      <c r="U45">
        <v>15</v>
      </c>
      <c r="V45">
        <v>15</v>
      </c>
      <c r="W45">
        <v>15</v>
      </c>
      <c r="X45">
        <v>13</v>
      </c>
      <c r="Y45">
        <v>11</v>
      </c>
      <c r="Z45">
        <v>14</v>
      </c>
      <c r="AA45">
        <v>15</v>
      </c>
      <c r="AB45">
        <v>15</v>
      </c>
      <c r="AC45">
        <v>16</v>
      </c>
      <c r="AD45">
        <v>17</v>
      </c>
      <c r="AE45">
        <v>17</v>
      </c>
      <c r="AF45" t="s">
        <v>1161</v>
      </c>
      <c r="AG45">
        <v>18</v>
      </c>
      <c r="AH45">
        <v>19</v>
      </c>
      <c r="AI45">
        <v>19</v>
      </c>
      <c r="AJ45">
        <v>20</v>
      </c>
      <c r="AK45">
        <v>21</v>
      </c>
      <c r="AL45">
        <v>24</v>
      </c>
      <c r="AM45">
        <v>27</v>
      </c>
      <c r="AN45">
        <v>31</v>
      </c>
      <c r="AO45">
        <v>32</v>
      </c>
      <c r="AP45">
        <v>33</v>
      </c>
      <c r="AQ45">
        <v>35</v>
      </c>
      <c r="AR45">
        <v>37</v>
      </c>
      <c r="AS45">
        <v>38</v>
      </c>
      <c r="AT45" t="s">
        <v>1122</v>
      </c>
      <c r="AU45">
        <v>41</v>
      </c>
      <c r="AV45">
        <v>44</v>
      </c>
      <c r="AW45">
        <v>47</v>
      </c>
      <c r="AX45">
        <v>49</v>
      </c>
      <c r="AY45">
        <v>50</v>
      </c>
      <c r="AZ45">
        <v>51</v>
      </c>
      <c r="BA45">
        <v>53</v>
      </c>
      <c r="BB45">
        <v>55</v>
      </c>
      <c r="BC45">
        <v>56</v>
      </c>
      <c r="BD45">
        <v>58</v>
      </c>
      <c r="BE45">
        <v>60</v>
      </c>
      <c r="BF45">
        <v>62</v>
      </c>
      <c r="BG45">
        <v>64</v>
      </c>
      <c r="BH45">
        <v>67</v>
      </c>
      <c r="BI45">
        <v>72</v>
      </c>
      <c r="BJ45">
        <v>79</v>
      </c>
      <c r="BK45">
        <v>89</v>
      </c>
      <c r="BL45">
        <v>96</v>
      </c>
      <c r="BM45">
        <v>100</v>
      </c>
      <c r="BN45">
        <v>111</v>
      </c>
      <c r="BO45">
        <v>122</v>
      </c>
      <c r="BP45">
        <v>131</v>
      </c>
      <c r="BQ45">
        <v>140</v>
      </c>
      <c r="BR45">
        <v>150</v>
      </c>
      <c r="BS45">
        <v>163</v>
      </c>
      <c r="BT45">
        <v>176</v>
      </c>
      <c r="BU45">
        <v>188</v>
      </c>
      <c r="BV45">
        <v>205</v>
      </c>
      <c r="BW45">
        <v>213</v>
      </c>
      <c r="BX45">
        <v>223</v>
      </c>
      <c r="BY45">
        <v>230</v>
      </c>
      <c r="BZ45">
        <v>235</v>
      </c>
      <c r="CA45">
        <v>240</v>
      </c>
      <c r="CB45">
        <v>246</v>
      </c>
      <c r="CC45">
        <v>260</v>
      </c>
      <c r="CD45">
        <v>259</v>
      </c>
      <c r="CE45">
        <v>270</v>
      </c>
      <c r="CF45">
        <v>278</v>
      </c>
      <c r="CG45">
        <v>275.5</v>
      </c>
      <c r="CH45">
        <v>276</v>
      </c>
      <c r="CI45">
        <v>280</v>
      </c>
      <c r="CJ45">
        <v>279.5</v>
      </c>
      <c r="CK45">
        <v>282</v>
      </c>
      <c r="CL45">
        <v>289</v>
      </c>
      <c r="CM45">
        <v>286.25</v>
      </c>
      <c r="CN45" t="s">
        <v>1206</v>
      </c>
      <c r="CO45">
        <v>291</v>
      </c>
      <c r="CP45">
        <v>291</v>
      </c>
      <c r="CQ45">
        <v>297</v>
      </c>
      <c r="CR45">
        <v>301</v>
      </c>
      <c r="CS45">
        <v>301.25</v>
      </c>
      <c r="CT45">
        <v>306</v>
      </c>
      <c r="CU45">
        <v>312</v>
      </c>
      <c r="CV45">
        <v>310.75</v>
      </c>
      <c r="CW45">
        <v>313</v>
      </c>
      <c r="CX45">
        <v>316</v>
      </c>
      <c r="CY45">
        <v>315.25</v>
      </c>
      <c r="CZ45">
        <v>316</v>
      </c>
      <c r="DA45">
        <v>323</v>
      </c>
      <c r="DB45" s="247">
        <v>322.25</v>
      </c>
      <c r="DC45">
        <v>327</v>
      </c>
      <c r="DD45">
        <v>330</v>
      </c>
      <c r="DE45">
        <v>330.5</v>
      </c>
      <c r="DF45">
        <v>335</v>
      </c>
      <c r="DG45">
        <v>338</v>
      </c>
      <c r="DH45">
        <v>341.25</v>
      </c>
      <c r="DI45">
        <v>354</v>
      </c>
      <c r="DJ45">
        <v>348</v>
      </c>
      <c r="DK45">
        <v>350.25</v>
      </c>
      <c r="DL45">
        <v>351</v>
      </c>
      <c r="DM45">
        <v>360</v>
      </c>
      <c r="DN45">
        <v>358.5</v>
      </c>
      <c r="DO45">
        <v>363</v>
      </c>
      <c r="DP45">
        <v>369</v>
      </c>
      <c r="DQ45">
        <v>369.5</v>
      </c>
      <c r="DR45">
        <v>377</v>
      </c>
      <c r="DS45">
        <v>385</v>
      </c>
      <c r="DT45">
        <v>383.75</v>
      </c>
      <c r="DU45">
        <v>388</v>
      </c>
      <c r="DV45">
        <v>387</v>
      </c>
      <c r="DW45">
        <v>391</v>
      </c>
      <c r="DX45">
        <v>402</v>
      </c>
      <c r="DY45">
        <v>418</v>
      </c>
      <c r="DZ45">
        <v>423</v>
      </c>
      <c r="EA45" t="s">
        <v>1146</v>
      </c>
      <c r="EB45">
        <v>454</v>
      </c>
      <c r="EC45">
        <v>457.25</v>
      </c>
      <c r="ED45">
        <v>467</v>
      </c>
      <c r="EE45">
        <v>472</v>
      </c>
      <c r="EF45">
        <v>478</v>
      </c>
      <c r="EG45">
        <v>501</v>
      </c>
      <c r="EH45">
        <v>496.27319557880105</v>
      </c>
      <c r="EI45">
        <v>503.63659778940053</v>
      </c>
      <c r="EJ45">
        <v>521</v>
      </c>
      <c r="EK45">
        <v>555</v>
      </c>
      <c r="EL45">
        <v>551.75</v>
      </c>
      <c r="EM45">
        <v>576</v>
      </c>
      <c r="EN45">
        <v>559</v>
      </c>
      <c r="EO45">
        <v>566</v>
      </c>
      <c r="EP45">
        <v>570</v>
      </c>
      <c r="EQ45">
        <v>575</v>
      </c>
      <c r="ER45">
        <v>577.5</v>
      </c>
      <c r="ES45" t="s">
        <v>1207</v>
      </c>
      <c r="ET45">
        <v>596</v>
      </c>
      <c r="EU45">
        <v>602</v>
      </c>
      <c r="EV45">
        <v>626</v>
      </c>
      <c r="EW45">
        <v>627</v>
      </c>
      <c r="EX45">
        <v>626.25</v>
      </c>
      <c r="EY45">
        <v>625</v>
      </c>
      <c r="EZ45">
        <v>623</v>
      </c>
      <c r="FA45">
        <v>629.75</v>
      </c>
      <c r="FB45">
        <v>648</v>
      </c>
      <c r="FC45">
        <v>646</v>
      </c>
      <c r="FD45">
        <v>649.5</v>
      </c>
      <c r="FE45">
        <v>658</v>
      </c>
      <c r="FF45">
        <v>655</v>
      </c>
      <c r="FG45">
        <v>658.75</v>
      </c>
      <c r="FH45">
        <v>667</v>
      </c>
      <c r="FI45">
        <v>669</v>
      </c>
      <c r="FJ45">
        <v>671.25</v>
      </c>
      <c r="FK45">
        <v>680</v>
      </c>
      <c r="FL45">
        <v>684</v>
      </c>
      <c r="FM45">
        <v>512</v>
      </c>
      <c r="FP45">
        <v>0</v>
      </c>
      <c r="FS45">
        <v>0</v>
      </c>
      <c r="FV45">
        <v>0</v>
      </c>
      <c r="FY45">
        <v>0</v>
      </c>
      <c r="GB45">
        <v>0</v>
      </c>
      <c r="GE45">
        <v>0</v>
      </c>
    </row>
    <row r="46" spans="1:187">
      <c r="A46">
        <v>39</v>
      </c>
      <c r="B46" t="s">
        <v>200</v>
      </c>
      <c r="C46" t="s">
        <v>1208</v>
      </c>
      <c r="D46" t="s">
        <v>1167</v>
      </c>
      <c r="E46">
        <v>11</v>
      </c>
      <c r="F46">
        <v>10</v>
      </c>
      <c r="G46">
        <v>11</v>
      </c>
      <c r="H46">
        <v>16</v>
      </c>
      <c r="I46">
        <v>18</v>
      </c>
      <c r="J46">
        <v>21</v>
      </c>
      <c r="K46">
        <v>22</v>
      </c>
      <c r="L46">
        <v>23</v>
      </c>
      <c r="M46">
        <v>18</v>
      </c>
      <c r="N46">
        <v>18</v>
      </c>
      <c r="O46">
        <v>21</v>
      </c>
      <c r="P46">
        <v>20</v>
      </c>
      <c r="Q46">
        <v>20</v>
      </c>
      <c r="R46" t="s">
        <v>1117</v>
      </c>
      <c r="S46">
        <v>19</v>
      </c>
      <c r="T46">
        <v>21</v>
      </c>
      <c r="U46">
        <v>23</v>
      </c>
      <c r="V46">
        <v>19</v>
      </c>
      <c r="W46">
        <v>19</v>
      </c>
      <c r="X46">
        <v>18</v>
      </c>
      <c r="Y46">
        <v>19</v>
      </c>
      <c r="Z46">
        <v>20</v>
      </c>
      <c r="AA46">
        <v>20</v>
      </c>
      <c r="AB46">
        <v>22</v>
      </c>
      <c r="AC46">
        <v>24</v>
      </c>
      <c r="AD46">
        <v>22</v>
      </c>
      <c r="AE46">
        <v>23</v>
      </c>
      <c r="AF46" t="s">
        <v>1201</v>
      </c>
      <c r="AG46">
        <v>26</v>
      </c>
      <c r="AH46">
        <v>27</v>
      </c>
      <c r="AI46">
        <v>27</v>
      </c>
      <c r="AJ46">
        <v>27</v>
      </c>
      <c r="AK46">
        <v>27</v>
      </c>
      <c r="AL46">
        <v>32</v>
      </c>
      <c r="AM46">
        <v>37</v>
      </c>
      <c r="AN46">
        <v>44</v>
      </c>
      <c r="AO46">
        <v>47</v>
      </c>
      <c r="AP46">
        <v>51</v>
      </c>
      <c r="AQ46">
        <v>62</v>
      </c>
      <c r="AR46">
        <v>64</v>
      </c>
      <c r="AS46">
        <v>63</v>
      </c>
      <c r="AT46" t="s">
        <v>1209</v>
      </c>
      <c r="AU46">
        <v>68</v>
      </c>
      <c r="AV46">
        <v>66</v>
      </c>
      <c r="AW46">
        <v>58</v>
      </c>
      <c r="AX46">
        <v>58</v>
      </c>
      <c r="AY46">
        <v>60</v>
      </c>
      <c r="AZ46">
        <v>61</v>
      </c>
      <c r="BA46">
        <v>60</v>
      </c>
      <c r="BB46">
        <v>60</v>
      </c>
      <c r="BC46">
        <v>61</v>
      </c>
      <c r="BD46">
        <v>65</v>
      </c>
      <c r="BE46">
        <v>71</v>
      </c>
      <c r="BF46">
        <v>72</v>
      </c>
      <c r="BG46">
        <v>74</v>
      </c>
      <c r="BH46">
        <v>71</v>
      </c>
      <c r="BI46">
        <v>76</v>
      </c>
      <c r="BJ46">
        <v>80</v>
      </c>
      <c r="BK46">
        <v>80</v>
      </c>
      <c r="BL46">
        <v>90</v>
      </c>
      <c r="BM46">
        <v>100</v>
      </c>
      <c r="BN46">
        <v>135</v>
      </c>
      <c r="BO46">
        <v>136</v>
      </c>
      <c r="BP46">
        <v>138</v>
      </c>
      <c r="BQ46">
        <v>149</v>
      </c>
      <c r="BR46">
        <v>148</v>
      </c>
      <c r="BS46">
        <v>176</v>
      </c>
      <c r="BT46">
        <v>212</v>
      </c>
      <c r="BU46">
        <v>231</v>
      </c>
      <c r="BV46">
        <v>245</v>
      </c>
      <c r="BW46">
        <v>250</v>
      </c>
      <c r="BX46">
        <v>249</v>
      </c>
      <c r="BY46">
        <v>244</v>
      </c>
      <c r="BZ46">
        <v>267</v>
      </c>
      <c r="CA46">
        <v>271</v>
      </c>
      <c r="CB46">
        <v>269</v>
      </c>
      <c r="CC46">
        <v>298</v>
      </c>
      <c r="CD46">
        <v>288.25</v>
      </c>
      <c r="CE46">
        <v>288</v>
      </c>
      <c r="CF46">
        <v>312</v>
      </c>
      <c r="CG46">
        <v>312.5</v>
      </c>
      <c r="CH46">
        <v>338</v>
      </c>
      <c r="CI46">
        <v>365</v>
      </c>
      <c r="CJ46">
        <v>364.75</v>
      </c>
      <c r="CK46">
        <v>391</v>
      </c>
      <c r="CL46">
        <v>417</v>
      </c>
      <c r="CM46">
        <v>410.75</v>
      </c>
      <c r="CN46" t="s">
        <v>1210</v>
      </c>
      <c r="CO46">
        <v>420</v>
      </c>
      <c r="CP46">
        <v>420.5</v>
      </c>
      <c r="CQ46">
        <v>424</v>
      </c>
      <c r="CR46">
        <v>427</v>
      </c>
      <c r="CS46">
        <v>426.5</v>
      </c>
      <c r="CT46">
        <v>428</v>
      </c>
      <c r="CU46">
        <v>430</v>
      </c>
      <c r="CV46">
        <v>430.5</v>
      </c>
      <c r="CW46">
        <v>434</v>
      </c>
      <c r="CX46">
        <v>443</v>
      </c>
      <c r="CY46">
        <v>441</v>
      </c>
      <c r="CZ46">
        <v>444</v>
      </c>
      <c r="DA46">
        <v>447</v>
      </c>
      <c r="DB46" s="247">
        <v>447</v>
      </c>
      <c r="DC46">
        <v>450</v>
      </c>
      <c r="DD46">
        <v>452</v>
      </c>
      <c r="DE46">
        <v>452.25</v>
      </c>
      <c r="DF46">
        <v>455</v>
      </c>
      <c r="DG46">
        <v>455</v>
      </c>
      <c r="DH46">
        <v>456</v>
      </c>
      <c r="DI46">
        <v>459</v>
      </c>
      <c r="DJ46">
        <v>471</v>
      </c>
      <c r="DK46">
        <v>465.25</v>
      </c>
      <c r="DL46">
        <v>460</v>
      </c>
      <c r="DM46">
        <v>464</v>
      </c>
      <c r="DN46">
        <v>466</v>
      </c>
      <c r="DO46">
        <v>476</v>
      </c>
      <c r="DP46">
        <v>455</v>
      </c>
      <c r="DQ46">
        <v>462</v>
      </c>
      <c r="DR46">
        <v>462</v>
      </c>
      <c r="DS46">
        <v>469</v>
      </c>
      <c r="DT46">
        <v>468.25</v>
      </c>
      <c r="DU46">
        <v>473</v>
      </c>
      <c r="DV46">
        <v>474</v>
      </c>
      <c r="DW46">
        <v>475.75</v>
      </c>
      <c r="DX46">
        <v>482</v>
      </c>
      <c r="DY46">
        <v>531</v>
      </c>
      <c r="DZ46">
        <v>521.25</v>
      </c>
      <c r="EA46" t="s">
        <v>1114</v>
      </c>
      <c r="EB46">
        <v>558</v>
      </c>
      <c r="EC46">
        <v>564</v>
      </c>
      <c r="ED46">
        <v>599</v>
      </c>
      <c r="EE46">
        <v>603</v>
      </c>
      <c r="EF46">
        <v>605.5</v>
      </c>
      <c r="EG46">
        <v>617</v>
      </c>
      <c r="EH46">
        <v>622.78133274069057</v>
      </c>
      <c r="EI46">
        <v>665.89066637034534</v>
      </c>
      <c r="EJ46">
        <v>801</v>
      </c>
      <c r="EK46">
        <v>838</v>
      </c>
      <c r="EL46">
        <v>830.25</v>
      </c>
      <c r="EM46">
        <v>844</v>
      </c>
      <c r="EN46">
        <v>855</v>
      </c>
      <c r="EO46">
        <v>852.5</v>
      </c>
      <c r="EP46">
        <v>856</v>
      </c>
      <c r="EQ46">
        <v>849</v>
      </c>
      <c r="ER46">
        <v>866.75</v>
      </c>
      <c r="ES46" t="s">
        <v>1211</v>
      </c>
      <c r="ET46">
        <v>917</v>
      </c>
      <c r="EU46">
        <v>920.5</v>
      </c>
      <c r="EV46">
        <v>935</v>
      </c>
      <c r="EW46">
        <v>966</v>
      </c>
      <c r="EX46">
        <v>961.25</v>
      </c>
      <c r="EY46">
        <v>978</v>
      </c>
      <c r="EZ46">
        <v>1000</v>
      </c>
      <c r="FA46">
        <v>1001.75</v>
      </c>
      <c r="FB46">
        <v>1029</v>
      </c>
      <c r="FC46">
        <v>1040</v>
      </c>
      <c r="FD46">
        <v>1039.75</v>
      </c>
      <c r="FE46">
        <v>1050</v>
      </c>
      <c r="FF46">
        <v>1055</v>
      </c>
      <c r="FG46">
        <v>1057.5</v>
      </c>
      <c r="FH46">
        <v>1070</v>
      </c>
      <c r="FI46">
        <v>1070</v>
      </c>
      <c r="FJ46">
        <v>1073</v>
      </c>
      <c r="FK46">
        <v>1082</v>
      </c>
      <c r="FL46">
        <v>1130</v>
      </c>
      <c r="FM46">
        <v>835.5</v>
      </c>
      <c r="FP46">
        <v>0</v>
      </c>
      <c r="FS46">
        <v>0</v>
      </c>
      <c r="FV46">
        <v>0</v>
      </c>
      <c r="FY46">
        <v>0</v>
      </c>
      <c r="GB46">
        <v>0</v>
      </c>
      <c r="GE46">
        <v>0</v>
      </c>
    </row>
    <row r="47" spans="1:187">
      <c r="A47">
        <v>40</v>
      </c>
      <c r="DB47" s="247"/>
    </row>
    <row r="48" spans="1:187">
      <c r="A48">
        <v>41</v>
      </c>
      <c r="B48" t="s">
        <v>201</v>
      </c>
      <c r="DB48" s="247"/>
    </row>
    <row r="49" spans="1:187">
      <c r="A49">
        <v>42</v>
      </c>
      <c r="B49" t="s">
        <v>202</v>
      </c>
      <c r="D49" t="s">
        <v>1180</v>
      </c>
      <c r="E49">
        <v>11</v>
      </c>
      <c r="F49">
        <v>11</v>
      </c>
      <c r="G49">
        <v>11</v>
      </c>
      <c r="H49">
        <v>13</v>
      </c>
      <c r="I49">
        <v>15</v>
      </c>
      <c r="J49">
        <v>19</v>
      </c>
      <c r="K49">
        <v>20</v>
      </c>
      <c r="L49">
        <v>22</v>
      </c>
      <c r="M49">
        <v>21</v>
      </c>
      <c r="N49">
        <v>20</v>
      </c>
      <c r="O49">
        <v>20</v>
      </c>
      <c r="P49">
        <v>20</v>
      </c>
      <c r="Q49">
        <v>20</v>
      </c>
      <c r="R49" t="s">
        <v>1117</v>
      </c>
      <c r="S49">
        <v>20</v>
      </c>
      <c r="T49">
        <v>20</v>
      </c>
      <c r="U49">
        <v>21</v>
      </c>
      <c r="V49">
        <v>20</v>
      </c>
      <c r="W49">
        <v>20</v>
      </c>
      <c r="X49">
        <v>19</v>
      </c>
      <c r="Y49">
        <v>19</v>
      </c>
      <c r="Z49">
        <v>20</v>
      </c>
      <c r="AA49">
        <v>20</v>
      </c>
      <c r="AB49">
        <v>20</v>
      </c>
      <c r="AC49">
        <v>22</v>
      </c>
      <c r="AD49">
        <v>22</v>
      </c>
      <c r="AE49">
        <v>22</v>
      </c>
      <c r="AF49" t="s">
        <v>1201</v>
      </c>
      <c r="AG49">
        <v>24</v>
      </c>
      <c r="AH49">
        <v>25</v>
      </c>
      <c r="AI49">
        <v>25</v>
      </c>
      <c r="AJ49">
        <v>26</v>
      </c>
      <c r="AK49">
        <v>26</v>
      </c>
      <c r="AL49">
        <v>29</v>
      </c>
      <c r="AM49">
        <v>34</v>
      </c>
      <c r="AN49">
        <v>37</v>
      </c>
      <c r="AO49">
        <v>39</v>
      </c>
      <c r="AP49">
        <v>41</v>
      </c>
      <c r="AQ49">
        <v>44</v>
      </c>
      <c r="AR49">
        <v>45</v>
      </c>
      <c r="AS49">
        <v>48</v>
      </c>
      <c r="AT49" t="s">
        <v>1090</v>
      </c>
      <c r="AU49">
        <v>50</v>
      </c>
      <c r="AV49">
        <v>53</v>
      </c>
      <c r="AW49">
        <v>54</v>
      </c>
      <c r="AX49">
        <v>56</v>
      </c>
      <c r="AY49">
        <v>56</v>
      </c>
      <c r="AZ49">
        <v>57</v>
      </c>
      <c r="BA49">
        <v>57</v>
      </c>
      <c r="BB49">
        <v>58</v>
      </c>
      <c r="BC49">
        <v>58</v>
      </c>
      <c r="BD49">
        <v>60</v>
      </c>
      <c r="BE49">
        <v>62</v>
      </c>
      <c r="BF49">
        <v>64</v>
      </c>
      <c r="BG49">
        <v>67</v>
      </c>
      <c r="BH49">
        <v>70</v>
      </c>
      <c r="BI49">
        <v>74</v>
      </c>
      <c r="BJ49">
        <v>81</v>
      </c>
      <c r="BK49">
        <v>87</v>
      </c>
      <c r="BL49">
        <v>92</v>
      </c>
      <c r="BM49">
        <v>100</v>
      </c>
      <c r="BN49">
        <v>118</v>
      </c>
      <c r="BO49">
        <v>136</v>
      </c>
      <c r="BP49">
        <v>142</v>
      </c>
      <c r="BQ49">
        <v>149</v>
      </c>
      <c r="BR49">
        <v>156</v>
      </c>
      <c r="BS49">
        <v>173</v>
      </c>
      <c r="BT49">
        <v>186</v>
      </c>
      <c r="BU49">
        <v>202</v>
      </c>
      <c r="BV49">
        <v>215</v>
      </c>
      <c r="BW49">
        <v>223</v>
      </c>
      <c r="BX49">
        <v>229</v>
      </c>
      <c r="BY49">
        <v>234</v>
      </c>
      <c r="BZ49">
        <v>237</v>
      </c>
      <c r="CA49">
        <v>239</v>
      </c>
      <c r="CB49">
        <v>244</v>
      </c>
      <c r="CC49">
        <v>257</v>
      </c>
      <c r="CD49">
        <v>256.75</v>
      </c>
      <c r="CE49">
        <v>269</v>
      </c>
      <c r="CF49">
        <v>272</v>
      </c>
      <c r="CG49">
        <v>272</v>
      </c>
      <c r="CH49">
        <v>275</v>
      </c>
      <c r="CI49">
        <v>281</v>
      </c>
      <c r="CJ49">
        <v>279.5</v>
      </c>
      <c r="CK49">
        <v>281</v>
      </c>
      <c r="CL49">
        <v>291</v>
      </c>
      <c r="CM49">
        <v>286.75</v>
      </c>
      <c r="CN49" t="s">
        <v>1212</v>
      </c>
      <c r="CO49">
        <v>290</v>
      </c>
      <c r="CP49">
        <v>290.25</v>
      </c>
      <c r="CQ49">
        <v>297</v>
      </c>
      <c r="CR49">
        <v>297</v>
      </c>
      <c r="CS49">
        <v>298</v>
      </c>
      <c r="CT49">
        <v>301</v>
      </c>
      <c r="CU49">
        <v>307</v>
      </c>
      <c r="CV49">
        <v>307.25</v>
      </c>
      <c r="CW49">
        <v>314</v>
      </c>
      <c r="CX49">
        <v>316</v>
      </c>
      <c r="CY49">
        <v>316.5</v>
      </c>
      <c r="CZ49">
        <v>320</v>
      </c>
      <c r="DA49">
        <v>322</v>
      </c>
      <c r="DB49" s="247">
        <v>321.75</v>
      </c>
      <c r="DC49">
        <v>323</v>
      </c>
      <c r="DD49">
        <v>326</v>
      </c>
      <c r="DE49">
        <v>326.75</v>
      </c>
      <c r="DF49">
        <v>332</v>
      </c>
      <c r="DG49">
        <v>334</v>
      </c>
      <c r="DH49">
        <v>334.25</v>
      </c>
      <c r="DI49">
        <v>337</v>
      </c>
      <c r="DJ49">
        <v>336</v>
      </c>
      <c r="DK49">
        <v>336.75</v>
      </c>
      <c r="DL49">
        <v>338</v>
      </c>
      <c r="DM49">
        <v>346</v>
      </c>
      <c r="DN49">
        <v>345.5</v>
      </c>
      <c r="DO49">
        <v>352</v>
      </c>
      <c r="DP49">
        <v>354</v>
      </c>
      <c r="DQ49">
        <v>355.75</v>
      </c>
      <c r="DR49">
        <v>363</v>
      </c>
      <c r="DS49">
        <v>368</v>
      </c>
      <c r="DT49">
        <v>367.5</v>
      </c>
      <c r="DU49">
        <v>371</v>
      </c>
      <c r="DV49">
        <v>373</v>
      </c>
      <c r="DW49">
        <v>374.75</v>
      </c>
      <c r="DX49">
        <v>382</v>
      </c>
      <c r="DY49">
        <v>398</v>
      </c>
      <c r="DZ49">
        <v>399.25</v>
      </c>
      <c r="EA49" t="s">
        <v>1213</v>
      </c>
      <c r="EB49">
        <v>428</v>
      </c>
      <c r="EC49">
        <v>432.5</v>
      </c>
      <c r="ED49">
        <v>455</v>
      </c>
      <c r="EE49">
        <v>473</v>
      </c>
      <c r="EF49">
        <v>478.5</v>
      </c>
      <c r="EG49">
        <v>513</v>
      </c>
      <c r="EH49">
        <v>520.89408278576411</v>
      </c>
      <c r="EI49">
        <v>532.44704139288206</v>
      </c>
      <c r="EJ49">
        <v>575</v>
      </c>
      <c r="EK49">
        <v>576</v>
      </c>
      <c r="EL49">
        <v>582.25</v>
      </c>
      <c r="EM49">
        <v>602</v>
      </c>
      <c r="EN49">
        <v>591</v>
      </c>
      <c r="EO49">
        <v>598.25</v>
      </c>
      <c r="EP49">
        <v>609</v>
      </c>
      <c r="EQ49">
        <v>617</v>
      </c>
      <c r="ER49">
        <v>619.25</v>
      </c>
      <c r="ES49" t="s">
        <v>1214</v>
      </c>
      <c r="ET49">
        <v>649</v>
      </c>
      <c r="EU49">
        <v>649.75</v>
      </c>
      <c r="EV49">
        <v>667</v>
      </c>
      <c r="EW49">
        <v>679</v>
      </c>
      <c r="EX49">
        <v>678.5</v>
      </c>
      <c r="EY49">
        <v>689</v>
      </c>
      <c r="EZ49">
        <v>700.5</v>
      </c>
      <c r="FA49">
        <v>701</v>
      </c>
      <c r="FB49">
        <v>714</v>
      </c>
      <c r="FC49">
        <v>720</v>
      </c>
      <c r="FD49">
        <v>722</v>
      </c>
      <c r="FE49">
        <v>734</v>
      </c>
      <c r="FF49">
        <v>735</v>
      </c>
      <c r="FG49">
        <v>737.25</v>
      </c>
      <c r="FH49">
        <v>745</v>
      </c>
      <c r="FI49">
        <v>744</v>
      </c>
      <c r="FJ49">
        <v>746.5</v>
      </c>
      <c r="FK49">
        <v>753</v>
      </c>
      <c r="FL49">
        <v>766</v>
      </c>
      <c r="FM49">
        <v>571.25</v>
      </c>
      <c r="FP49">
        <v>0</v>
      </c>
      <c r="FS49">
        <v>0</v>
      </c>
      <c r="FV49">
        <v>0</v>
      </c>
      <c r="FY49">
        <v>0</v>
      </c>
      <c r="GB49">
        <v>0</v>
      </c>
      <c r="GE49">
        <v>0</v>
      </c>
    </row>
    <row r="50" spans="1:187">
      <c r="A50">
        <v>43</v>
      </c>
      <c r="B50" t="s">
        <v>195</v>
      </c>
      <c r="C50" t="s">
        <v>1215</v>
      </c>
      <c r="D50" t="s">
        <v>1187</v>
      </c>
      <c r="E50">
        <v>15</v>
      </c>
      <c r="F50">
        <v>16</v>
      </c>
      <c r="G50">
        <v>16</v>
      </c>
      <c r="H50">
        <v>17</v>
      </c>
      <c r="I50">
        <v>20</v>
      </c>
      <c r="J50">
        <v>25</v>
      </c>
      <c r="K50">
        <v>27</v>
      </c>
      <c r="L50">
        <v>30</v>
      </c>
      <c r="M50">
        <v>30</v>
      </c>
      <c r="N50">
        <v>28</v>
      </c>
      <c r="O50">
        <v>28</v>
      </c>
      <c r="P50">
        <v>29</v>
      </c>
      <c r="Q50">
        <v>29</v>
      </c>
      <c r="R50" t="s">
        <v>1216</v>
      </c>
      <c r="S50">
        <v>27</v>
      </c>
      <c r="T50">
        <v>26</v>
      </c>
      <c r="U50">
        <v>27</v>
      </c>
      <c r="V50">
        <v>27</v>
      </c>
      <c r="W50">
        <v>27</v>
      </c>
      <c r="X50">
        <v>26</v>
      </c>
      <c r="Y50">
        <v>26</v>
      </c>
      <c r="Z50">
        <v>28</v>
      </c>
      <c r="AA50">
        <v>28</v>
      </c>
      <c r="AB50">
        <v>29</v>
      </c>
      <c r="AC50">
        <v>31</v>
      </c>
      <c r="AD50">
        <v>31</v>
      </c>
      <c r="AE50">
        <v>32</v>
      </c>
      <c r="AF50" t="s">
        <v>1217</v>
      </c>
      <c r="AG50">
        <v>33</v>
      </c>
      <c r="AH50">
        <v>33</v>
      </c>
      <c r="AI50">
        <v>33</v>
      </c>
      <c r="AJ50">
        <v>32</v>
      </c>
      <c r="AK50">
        <v>34</v>
      </c>
      <c r="AL50">
        <v>39</v>
      </c>
      <c r="AM50">
        <v>44</v>
      </c>
      <c r="AN50">
        <v>46</v>
      </c>
      <c r="AO50">
        <v>48</v>
      </c>
      <c r="AP50">
        <v>50</v>
      </c>
      <c r="AQ50">
        <v>55</v>
      </c>
      <c r="AR50">
        <v>56</v>
      </c>
      <c r="AS50">
        <v>59</v>
      </c>
      <c r="AT50" t="s">
        <v>1218</v>
      </c>
      <c r="AU50">
        <v>62</v>
      </c>
      <c r="AV50">
        <v>68</v>
      </c>
      <c r="AW50">
        <v>72</v>
      </c>
      <c r="AX50">
        <v>74</v>
      </c>
      <c r="AY50">
        <v>74</v>
      </c>
      <c r="AZ50">
        <v>72</v>
      </c>
      <c r="BA50">
        <v>67</v>
      </c>
      <c r="BB50">
        <v>68</v>
      </c>
      <c r="BC50">
        <v>66</v>
      </c>
      <c r="BD50">
        <v>68</v>
      </c>
      <c r="BE50">
        <v>70</v>
      </c>
      <c r="BF50">
        <v>71</v>
      </c>
      <c r="BG50">
        <v>76</v>
      </c>
      <c r="BH50">
        <v>81</v>
      </c>
      <c r="BI50">
        <v>83</v>
      </c>
      <c r="BJ50">
        <v>87</v>
      </c>
      <c r="BK50">
        <v>89</v>
      </c>
      <c r="BL50">
        <v>92</v>
      </c>
      <c r="BM50">
        <v>100</v>
      </c>
      <c r="BN50">
        <v>122</v>
      </c>
      <c r="BO50">
        <v>139</v>
      </c>
      <c r="BP50">
        <v>144</v>
      </c>
      <c r="BQ50">
        <v>155</v>
      </c>
      <c r="BR50">
        <v>164</v>
      </c>
      <c r="BS50">
        <v>174</v>
      </c>
      <c r="BT50">
        <v>189</v>
      </c>
      <c r="BU50">
        <v>204</v>
      </c>
      <c r="BV50">
        <v>221</v>
      </c>
      <c r="BW50">
        <v>225</v>
      </c>
      <c r="BX50">
        <v>230</v>
      </c>
      <c r="BY50">
        <v>235</v>
      </c>
      <c r="BZ50">
        <v>238</v>
      </c>
      <c r="CA50">
        <v>245</v>
      </c>
      <c r="CB50">
        <v>252</v>
      </c>
      <c r="CC50">
        <v>270</v>
      </c>
      <c r="CD50">
        <v>268.75</v>
      </c>
      <c r="CE50">
        <v>283</v>
      </c>
      <c r="CF50">
        <v>291</v>
      </c>
      <c r="CG50">
        <v>289.75</v>
      </c>
      <c r="CH50">
        <v>294</v>
      </c>
      <c r="CI50">
        <v>312</v>
      </c>
      <c r="CJ50">
        <v>308</v>
      </c>
      <c r="CK50">
        <v>314</v>
      </c>
      <c r="CL50">
        <v>315</v>
      </c>
      <c r="CM50">
        <v>311.75</v>
      </c>
      <c r="CN50" t="s">
        <v>1219</v>
      </c>
      <c r="CO50">
        <v>317</v>
      </c>
      <c r="CP50">
        <v>314</v>
      </c>
      <c r="CQ50">
        <v>319</v>
      </c>
      <c r="CR50">
        <v>321</v>
      </c>
      <c r="CS50">
        <v>320</v>
      </c>
      <c r="CT50">
        <v>319</v>
      </c>
      <c r="CU50">
        <v>332</v>
      </c>
      <c r="CV50">
        <v>331</v>
      </c>
      <c r="CW50">
        <v>341</v>
      </c>
      <c r="CX50">
        <v>350</v>
      </c>
      <c r="CY50">
        <v>347</v>
      </c>
      <c r="CZ50">
        <v>347</v>
      </c>
      <c r="DA50">
        <v>347</v>
      </c>
      <c r="DB50" s="247">
        <v>348.25</v>
      </c>
      <c r="DC50">
        <v>352</v>
      </c>
      <c r="DD50">
        <v>353</v>
      </c>
      <c r="DE50">
        <v>356</v>
      </c>
      <c r="DF50">
        <v>366</v>
      </c>
      <c r="DG50">
        <v>368</v>
      </c>
      <c r="DH50">
        <v>368</v>
      </c>
      <c r="DI50">
        <v>370</v>
      </c>
      <c r="DJ50">
        <v>373</v>
      </c>
      <c r="DK50">
        <v>372.75</v>
      </c>
      <c r="DL50">
        <v>375</v>
      </c>
      <c r="DM50">
        <v>378</v>
      </c>
      <c r="DN50">
        <v>378.75</v>
      </c>
      <c r="DO50">
        <v>384</v>
      </c>
      <c r="DP50">
        <v>386</v>
      </c>
      <c r="DQ50">
        <v>387</v>
      </c>
      <c r="DR50">
        <v>392</v>
      </c>
      <c r="DS50">
        <v>390</v>
      </c>
      <c r="DT50">
        <v>391.5</v>
      </c>
      <c r="DU50">
        <v>394</v>
      </c>
      <c r="DV50">
        <v>395</v>
      </c>
      <c r="DW50">
        <v>397.5</v>
      </c>
      <c r="DX50">
        <v>406</v>
      </c>
      <c r="DY50">
        <v>442</v>
      </c>
      <c r="DZ50">
        <v>438.25</v>
      </c>
      <c r="EA50" t="s">
        <v>1220</v>
      </c>
      <c r="EB50">
        <v>471</v>
      </c>
      <c r="EC50">
        <v>475.25</v>
      </c>
      <c r="ED50">
        <v>496</v>
      </c>
      <c r="EE50">
        <v>511</v>
      </c>
      <c r="EF50">
        <v>517</v>
      </c>
      <c r="EG50">
        <v>550</v>
      </c>
      <c r="EH50">
        <v>570.48047380262733</v>
      </c>
      <c r="EI50">
        <v>571.24023690131366</v>
      </c>
      <c r="EJ50">
        <v>594</v>
      </c>
      <c r="EK50">
        <v>617</v>
      </c>
      <c r="EL50">
        <v>614.75</v>
      </c>
      <c r="EM50">
        <v>631</v>
      </c>
      <c r="EN50">
        <v>636</v>
      </c>
      <c r="EO50">
        <v>641.25</v>
      </c>
      <c r="EP50">
        <v>662</v>
      </c>
      <c r="EQ50">
        <v>673</v>
      </c>
      <c r="ER50">
        <v>675.25</v>
      </c>
      <c r="ES50" t="s">
        <v>1179</v>
      </c>
      <c r="ET50">
        <v>705</v>
      </c>
      <c r="EU50">
        <v>706.25</v>
      </c>
      <c r="EV50">
        <v>722</v>
      </c>
      <c r="EW50">
        <v>734</v>
      </c>
      <c r="EX50">
        <v>733</v>
      </c>
      <c r="EY50">
        <v>742</v>
      </c>
      <c r="EZ50">
        <v>751</v>
      </c>
      <c r="FA50">
        <v>752.75</v>
      </c>
      <c r="FB50">
        <v>767</v>
      </c>
      <c r="FC50">
        <v>773</v>
      </c>
      <c r="FD50">
        <v>774.25</v>
      </c>
      <c r="FE50">
        <v>784</v>
      </c>
      <c r="FF50">
        <v>780</v>
      </c>
      <c r="FG50">
        <v>783.5</v>
      </c>
      <c r="FH50">
        <v>790</v>
      </c>
      <c r="FI50">
        <v>791</v>
      </c>
      <c r="FJ50">
        <v>795.5</v>
      </c>
      <c r="FK50">
        <v>810</v>
      </c>
      <c r="FL50">
        <v>824</v>
      </c>
      <c r="FM50">
        <v>614.5</v>
      </c>
      <c r="FP50">
        <v>0</v>
      </c>
      <c r="FS50">
        <v>0</v>
      </c>
      <c r="FV50">
        <v>0</v>
      </c>
      <c r="FY50">
        <v>0</v>
      </c>
      <c r="GB50">
        <v>0</v>
      </c>
      <c r="GE50">
        <v>0</v>
      </c>
    </row>
    <row r="51" spans="1:187">
      <c r="A51">
        <v>44</v>
      </c>
      <c r="B51" t="s">
        <v>203</v>
      </c>
      <c r="C51" t="s">
        <v>1221</v>
      </c>
      <c r="D51" t="s">
        <v>1196</v>
      </c>
      <c r="E51">
        <v>6</v>
      </c>
      <c r="F51">
        <v>6</v>
      </c>
      <c r="G51">
        <v>6</v>
      </c>
      <c r="H51">
        <v>7</v>
      </c>
      <c r="I51">
        <v>9</v>
      </c>
      <c r="J51">
        <v>10</v>
      </c>
      <c r="K51">
        <v>11</v>
      </c>
      <c r="L51">
        <v>13</v>
      </c>
      <c r="M51">
        <v>14</v>
      </c>
      <c r="N51">
        <v>13</v>
      </c>
      <c r="O51">
        <v>13</v>
      </c>
      <c r="P51">
        <v>14</v>
      </c>
      <c r="Q51">
        <v>14</v>
      </c>
      <c r="R51" t="s">
        <v>1133</v>
      </c>
      <c r="S51">
        <v>13</v>
      </c>
      <c r="T51">
        <v>13</v>
      </c>
      <c r="U51">
        <v>13</v>
      </c>
      <c r="V51">
        <v>14</v>
      </c>
      <c r="W51">
        <v>13</v>
      </c>
      <c r="X51">
        <v>12</v>
      </c>
      <c r="Y51">
        <v>12</v>
      </c>
      <c r="Z51">
        <v>13</v>
      </c>
      <c r="AA51">
        <v>13</v>
      </c>
      <c r="AB51">
        <v>13</v>
      </c>
      <c r="AC51">
        <v>15</v>
      </c>
      <c r="AD51">
        <v>15</v>
      </c>
      <c r="AE51">
        <v>15</v>
      </c>
      <c r="AF51" t="s">
        <v>1116</v>
      </c>
      <c r="AG51">
        <v>17</v>
      </c>
      <c r="AH51">
        <v>18</v>
      </c>
      <c r="AI51">
        <v>19</v>
      </c>
      <c r="AJ51">
        <v>21</v>
      </c>
      <c r="AK51">
        <v>22</v>
      </c>
      <c r="AL51">
        <v>23</v>
      </c>
      <c r="AM51">
        <v>28</v>
      </c>
      <c r="AN51">
        <v>31</v>
      </c>
      <c r="AO51">
        <v>32</v>
      </c>
      <c r="AP51">
        <v>33</v>
      </c>
      <c r="AQ51">
        <v>35</v>
      </c>
      <c r="AR51">
        <v>36</v>
      </c>
      <c r="AS51">
        <v>38</v>
      </c>
      <c r="AT51" t="s">
        <v>1222</v>
      </c>
      <c r="AU51">
        <v>40</v>
      </c>
      <c r="AV51">
        <v>44</v>
      </c>
      <c r="AW51">
        <v>46</v>
      </c>
      <c r="AX51">
        <v>47</v>
      </c>
      <c r="AY51">
        <v>48</v>
      </c>
      <c r="AZ51">
        <v>50</v>
      </c>
      <c r="BA51">
        <v>50</v>
      </c>
      <c r="BB51">
        <v>52</v>
      </c>
      <c r="BC51">
        <v>53</v>
      </c>
      <c r="BD51">
        <v>54</v>
      </c>
      <c r="BE51">
        <v>57</v>
      </c>
      <c r="BF51">
        <v>59</v>
      </c>
      <c r="BG51">
        <v>61</v>
      </c>
      <c r="BH51">
        <v>63</v>
      </c>
      <c r="BI51">
        <v>68</v>
      </c>
      <c r="BJ51">
        <v>74</v>
      </c>
      <c r="BK51">
        <v>81</v>
      </c>
      <c r="BL51">
        <v>87</v>
      </c>
      <c r="BM51">
        <v>100</v>
      </c>
      <c r="BN51">
        <v>123</v>
      </c>
      <c r="BO51">
        <v>142</v>
      </c>
      <c r="BP51">
        <v>143</v>
      </c>
      <c r="BQ51">
        <v>148</v>
      </c>
      <c r="BR51">
        <v>157</v>
      </c>
      <c r="BS51">
        <v>176</v>
      </c>
      <c r="BT51">
        <v>191</v>
      </c>
      <c r="BU51">
        <v>207</v>
      </c>
      <c r="BV51">
        <v>221</v>
      </c>
      <c r="BW51">
        <v>227</v>
      </c>
      <c r="BX51">
        <v>236</v>
      </c>
      <c r="BY51">
        <v>243</v>
      </c>
      <c r="BZ51">
        <v>248</v>
      </c>
      <c r="CA51">
        <v>249</v>
      </c>
      <c r="CB51">
        <v>251</v>
      </c>
      <c r="CC51">
        <v>265</v>
      </c>
      <c r="CD51">
        <v>262.75</v>
      </c>
      <c r="CE51">
        <v>270</v>
      </c>
      <c r="CF51">
        <v>276</v>
      </c>
      <c r="CG51">
        <v>275.5</v>
      </c>
      <c r="CH51">
        <v>280</v>
      </c>
      <c r="CI51">
        <v>286</v>
      </c>
      <c r="CJ51">
        <v>286.25</v>
      </c>
      <c r="CK51">
        <v>293</v>
      </c>
      <c r="CL51">
        <v>305</v>
      </c>
      <c r="CM51">
        <v>302.75</v>
      </c>
      <c r="CN51" t="s">
        <v>1173</v>
      </c>
      <c r="CO51">
        <v>321</v>
      </c>
      <c r="CP51">
        <v>318.75</v>
      </c>
      <c r="CQ51">
        <v>325</v>
      </c>
      <c r="CR51">
        <v>329</v>
      </c>
      <c r="CS51">
        <v>330.75</v>
      </c>
      <c r="CT51">
        <v>340</v>
      </c>
      <c r="CU51">
        <v>352</v>
      </c>
      <c r="CV51">
        <v>349.75</v>
      </c>
      <c r="CW51">
        <v>355</v>
      </c>
      <c r="CX51">
        <v>362</v>
      </c>
      <c r="CY51">
        <v>362</v>
      </c>
      <c r="CZ51">
        <v>369</v>
      </c>
      <c r="DA51">
        <v>370</v>
      </c>
      <c r="DB51" s="247">
        <v>372</v>
      </c>
      <c r="DC51">
        <v>379</v>
      </c>
      <c r="DD51">
        <v>383</v>
      </c>
      <c r="DE51">
        <v>383</v>
      </c>
      <c r="DF51">
        <v>387</v>
      </c>
      <c r="DG51">
        <v>388</v>
      </c>
      <c r="DH51">
        <v>388.5</v>
      </c>
      <c r="DI51">
        <v>391</v>
      </c>
      <c r="DJ51">
        <v>395</v>
      </c>
      <c r="DK51">
        <v>394</v>
      </c>
      <c r="DL51">
        <v>395</v>
      </c>
      <c r="DM51">
        <v>402</v>
      </c>
      <c r="DN51">
        <v>401.25</v>
      </c>
      <c r="DO51">
        <v>406</v>
      </c>
      <c r="DP51">
        <v>411</v>
      </c>
      <c r="DQ51">
        <v>412</v>
      </c>
      <c r="DR51">
        <v>420</v>
      </c>
      <c r="DS51">
        <v>428</v>
      </c>
      <c r="DT51">
        <v>426.5</v>
      </c>
      <c r="DU51">
        <v>430</v>
      </c>
      <c r="DV51">
        <v>434</v>
      </c>
      <c r="DW51">
        <v>434.5</v>
      </c>
      <c r="DX51">
        <v>440</v>
      </c>
      <c r="DY51">
        <v>449</v>
      </c>
      <c r="DZ51">
        <v>452.5</v>
      </c>
      <c r="EA51" t="s">
        <v>1223</v>
      </c>
      <c r="EB51">
        <v>476</v>
      </c>
      <c r="EC51">
        <v>477.5</v>
      </c>
      <c r="ED51">
        <v>486</v>
      </c>
      <c r="EE51">
        <v>495</v>
      </c>
      <c r="EF51">
        <v>498.75</v>
      </c>
      <c r="EG51">
        <v>519</v>
      </c>
      <c r="EH51">
        <v>519.84834598894781</v>
      </c>
      <c r="EI51">
        <v>523.67417299447391</v>
      </c>
      <c r="EJ51">
        <v>536</v>
      </c>
      <c r="EK51">
        <v>549</v>
      </c>
      <c r="EL51">
        <v>551</v>
      </c>
      <c r="EM51">
        <v>570</v>
      </c>
      <c r="EN51">
        <v>570</v>
      </c>
      <c r="EO51">
        <v>574.75</v>
      </c>
      <c r="EP51">
        <v>589</v>
      </c>
      <c r="EQ51">
        <v>587</v>
      </c>
      <c r="ER51">
        <v>588.5</v>
      </c>
      <c r="ES51" t="s">
        <v>1224</v>
      </c>
      <c r="ET51">
        <v>594</v>
      </c>
      <c r="EU51">
        <v>598</v>
      </c>
      <c r="EV51">
        <v>613</v>
      </c>
      <c r="EW51">
        <v>617</v>
      </c>
      <c r="EX51">
        <v>617.25</v>
      </c>
      <c r="EY51">
        <v>622</v>
      </c>
      <c r="EZ51">
        <v>624</v>
      </c>
      <c r="FA51">
        <v>624</v>
      </c>
      <c r="FB51">
        <v>626</v>
      </c>
      <c r="FC51">
        <v>628</v>
      </c>
      <c r="FD51">
        <v>629.75</v>
      </c>
      <c r="FE51">
        <v>637</v>
      </c>
      <c r="FF51">
        <v>633</v>
      </c>
      <c r="FG51">
        <v>637.75</v>
      </c>
      <c r="FH51">
        <v>648</v>
      </c>
      <c r="FI51">
        <v>649</v>
      </c>
      <c r="FJ51">
        <v>650</v>
      </c>
      <c r="FK51">
        <v>654</v>
      </c>
      <c r="FL51">
        <v>667</v>
      </c>
      <c r="FM51">
        <v>497</v>
      </c>
      <c r="FP51">
        <v>0</v>
      </c>
      <c r="FS51">
        <v>0</v>
      </c>
      <c r="FV51">
        <v>0</v>
      </c>
      <c r="FY51">
        <v>0</v>
      </c>
      <c r="GB51">
        <v>0</v>
      </c>
      <c r="GE51">
        <v>0</v>
      </c>
    </row>
    <row r="52" spans="1:187">
      <c r="A52">
        <v>45</v>
      </c>
      <c r="B52" t="s">
        <v>198</v>
      </c>
      <c r="C52" t="s">
        <v>1102</v>
      </c>
      <c r="D52" t="s">
        <v>1167</v>
      </c>
      <c r="E52">
        <v>11</v>
      </c>
      <c r="F52">
        <v>10</v>
      </c>
      <c r="G52">
        <v>11</v>
      </c>
      <c r="H52">
        <v>17</v>
      </c>
      <c r="I52">
        <v>19</v>
      </c>
      <c r="J52">
        <v>22</v>
      </c>
      <c r="K52">
        <v>23</v>
      </c>
      <c r="L52">
        <v>23</v>
      </c>
      <c r="M52">
        <v>17</v>
      </c>
      <c r="N52">
        <v>16</v>
      </c>
      <c r="O52">
        <v>17</v>
      </c>
      <c r="P52">
        <v>17</v>
      </c>
      <c r="Q52">
        <v>18</v>
      </c>
      <c r="R52" t="s">
        <v>1161</v>
      </c>
      <c r="S52">
        <v>17</v>
      </c>
      <c r="T52">
        <v>18</v>
      </c>
      <c r="U52">
        <v>20</v>
      </c>
      <c r="V52">
        <v>17</v>
      </c>
      <c r="W52">
        <v>16</v>
      </c>
      <c r="X52">
        <v>14</v>
      </c>
      <c r="Y52">
        <v>15</v>
      </c>
      <c r="Z52">
        <v>17</v>
      </c>
      <c r="AA52">
        <v>17</v>
      </c>
      <c r="AB52">
        <v>17</v>
      </c>
      <c r="AC52">
        <v>19</v>
      </c>
      <c r="AD52">
        <v>18</v>
      </c>
      <c r="AE52">
        <v>18</v>
      </c>
      <c r="AF52" t="s">
        <v>1097</v>
      </c>
      <c r="AG52">
        <v>19</v>
      </c>
      <c r="AH52">
        <v>21</v>
      </c>
      <c r="AI52">
        <v>21</v>
      </c>
      <c r="AJ52">
        <v>22</v>
      </c>
      <c r="AK52">
        <v>22</v>
      </c>
      <c r="AL52">
        <v>26</v>
      </c>
      <c r="AM52">
        <v>30</v>
      </c>
      <c r="AN52">
        <v>32</v>
      </c>
      <c r="AO52">
        <v>32</v>
      </c>
      <c r="AP52">
        <v>34</v>
      </c>
      <c r="AQ52">
        <v>37</v>
      </c>
      <c r="AR52">
        <v>39</v>
      </c>
      <c r="AS52">
        <v>40</v>
      </c>
      <c r="AT52" t="s">
        <v>1225</v>
      </c>
      <c r="AU52">
        <v>45</v>
      </c>
      <c r="AV52">
        <v>49</v>
      </c>
      <c r="AW52">
        <v>49</v>
      </c>
      <c r="AX52">
        <v>48</v>
      </c>
      <c r="AY52">
        <v>50</v>
      </c>
      <c r="AZ52">
        <v>51</v>
      </c>
      <c r="BA52">
        <v>51</v>
      </c>
      <c r="BB52">
        <v>53</v>
      </c>
      <c r="BC52">
        <v>54</v>
      </c>
      <c r="BD52">
        <v>56</v>
      </c>
      <c r="BE52">
        <v>59</v>
      </c>
      <c r="BF52">
        <v>61</v>
      </c>
      <c r="BG52">
        <v>65</v>
      </c>
      <c r="BH52">
        <v>68</v>
      </c>
      <c r="BI52">
        <v>74</v>
      </c>
      <c r="BJ52">
        <v>85</v>
      </c>
      <c r="BK52">
        <v>93</v>
      </c>
      <c r="BL52">
        <v>96</v>
      </c>
      <c r="BM52">
        <v>100</v>
      </c>
      <c r="BN52">
        <v>115</v>
      </c>
      <c r="BO52">
        <v>143</v>
      </c>
      <c r="BP52">
        <v>162</v>
      </c>
      <c r="BQ52">
        <v>171</v>
      </c>
      <c r="BR52">
        <v>165</v>
      </c>
      <c r="BS52">
        <v>178</v>
      </c>
      <c r="BT52">
        <v>197</v>
      </c>
      <c r="BU52">
        <v>213</v>
      </c>
      <c r="BV52">
        <v>225</v>
      </c>
      <c r="BW52">
        <v>241</v>
      </c>
      <c r="BX52">
        <v>248</v>
      </c>
      <c r="BY52">
        <v>250</v>
      </c>
      <c r="BZ52">
        <v>252</v>
      </c>
      <c r="CA52">
        <v>250</v>
      </c>
      <c r="CB52">
        <v>267</v>
      </c>
      <c r="CC52">
        <v>311</v>
      </c>
      <c r="CD52">
        <v>301</v>
      </c>
      <c r="CE52">
        <v>315</v>
      </c>
      <c r="CF52">
        <v>316</v>
      </c>
      <c r="CG52">
        <v>314.75</v>
      </c>
      <c r="CH52">
        <v>312</v>
      </c>
      <c r="CI52">
        <v>323</v>
      </c>
      <c r="CJ52">
        <v>317.75</v>
      </c>
      <c r="CK52">
        <v>313</v>
      </c>
      <c r="CL52">
        <v>345</v>
      </c>
      <c r="CM52">
        <v>329.75</v>
      </c>
      <c r="CN52" t="s">
        <v>1140</v>
      </c>
      <c r="CO52">
        <v>317</v>
      </c>
      <c r="CP52">
        <v>322.25</v>
      </c>
      <c r="CQ52">
        <v>339</v>
      </c>
      <c r="CR52">
        <v>334</v>
      </c>
      <c r="CS52">
        <v>337.5</v>
      </c>
      <c r="CT52">
        <v>343</v>
      </c>
      <c r="CU52">
        <v>348</v>
      </c>
      <c r="CV52">
        <v>352</v>
      </c>
      <c r="CW52">
        <v>369</v>
      </c>
      <c r="CX52">
        <v>376</v>
      </c>
      <c r="CY52">
        <v>375.25</v>
      </c>
      <c r="CZ52">
        <v>380</v>
      </c>
      <c r="DA52">
        <v>382</v>
      </c>
      <c r="DB52" s="247">
        <v>383</v>
      </c>
      <c r="DC52">
        <v>388</v>
      </c>
      <c r="DD52">
        <v>389</v>
      </c>
      <c r="DE52">
        <v>391.75</v>
      </c>
      <c r="DF52">
        <v>401</v>
      </c>
      <c r="DG52">
        <v>403</v>
      </c>
      <c r="DH52">
        <v>402.5</v>
      </c>
      <c r="DI52">
        <v>403</v>
      </c>
      <c r="DJ52">
        <v>389</v>
      </c>
      <c r="DK52">
        <v>393.25</v>
      </c>
      <c r="DL52">
        <v>392</v>
      </c>
      <c r="DM52">
        <v>422</v>
      </c>
      <c r="DN52">
        <v>416.25</v>
      </c>
      <c r="DO52">
        <v>429</v>
      </c>
      <c r="DP52">
        <v>434</v>
      </c>
      <c r="DQ52">
        <v>435.5</v>
      </c>
      <c r="DR52">
        <v>445</v>
      </c>
      <c r="DS52">
        <v>446</v>
      </c>
      <c r="DT52">
        <v>447.25</v>
      </c>
      <c r="DU52">
        <v>452</v>
      </c>
      <c r="DV52">
        <v>455</v>
      </c>
      <c r="DW52">
        <v>457.5</v>
      </c>
      <c r="DX52">
        <v>468</v>
      </c>
      <c r="DY52">
        <v>487</v>
      </c>
      <c r="DZ52">
        <v>489</v>
      </c>
      <c r="EA52" t="s">
        <v>1226</v>
      </c>
      <c r="EB52">
        <v>537</v>
      </c>
      <c r="EC52">
        <v>541</v>
      </c>
      <c r="ED52">
        <v>576</v>
      </c>
      <c r="EE52">
        <v>601</v>
      </c>
      <c r="EF52">
        <v>603.75</v>
      </c>
      <c r="EG52">
        <v>637</v>
      </c>
      <c r="EH52">
        <v>651.72125688869528</v>
      </c>
      <c r="EI52">
        <v>659.61062844434764</v>
      </c>
      <c r="EJ52">
        <v>698</v>
      </c>
      <c r="EK52">
        <v>743</v>
      </c>
      <c r="EL52">
        <v>735.75</v>
      </c>
      <c r="EM52">
        <v>759</v>
      </c>
      <c r="EN52">
        <v>646</v>
      </c>
      <c r="EO52">
        <v>690.25</v>
      </c>
      <c r="EP52">
        <v>710</v>
      </c>
      <c r="EQ52">
        <v>722</v>
      </c>
      <c r="ER52">
        <v>722</v>
      </c>
      <c r="ES52" t="s">
        <v>1227</v>
      </c>
      <c r="ET52">
        <v>776</v>
      </c>
      <c r="EU52">
        <v>761</v>
      </c>
      <c r="EV52">
        <v>758</v>
      </c>
      <c r="EW52">
        <v>769</v>
      </c>
      <c r="EX52">
        <v>771.5</v>
      </c>
      <c r="EY52">
        <v>790</v>
      </c>
      <c r="EZ52">
        <v>805</v>
      </c>
      <c r="FA52">
        <v>805.5</v>
      </c>
      <c r="FB52">
        <v>822</v>
      </c>
      <c r="FC52">
        <v>835</v>
      </c>
      <c r="FD52">
        <v>836.25</v>
      </c>
      <c r="FE52">
        <v>853</v>
      </c>
      <c r="FF52">
        <v>854</v>
      </c>
      <c r="FG52">
        <v>860</v>
      </c>
      <c r="FH52">
        <v>879</v>
      </c>
      <c r="FI52">
        <v>879</v>
      </c>
      <c r="FJ52">
        <v>879.75</v>
      </c>
      <c r="FK52">
        <v>882</v>
      </c>
      <c r="FL52">
        <v>893</v>
      </c>
      <c r="FM52">
        <v>667</v>
      </c>
      <c r="FP52">
        <v>0</v>
      </c>
      <c r="FS52">
        <v>0</v>
      </c>
      <c r="FV52">
        <v>0</v>
      </c>
      <c r="FY52">
        <v>0</v>
      </c>
      <c r="GB52">
        <v>0</v>
      </c>
      <c r="GE52">
        <v>0</v>
      </c>
    </row>
    <row r="53" spans="1:187">
      <c r="A53">
        <v>46</v>
      </c>
      <c r="B53" t="s">
        <v>199</v>
      </c>
      <c r="C53" t="s">
        <v>1228</v>
      </c>
      <c r="D53" t="s">
        <v>1100</v>
      </c>
      <c r="E53">
        <v>8</v>
      </c>
      <c r="F53">
        <v>8</v>
      </c>
      <c r="G53">
        <v>8</v>
      </c>
      <c r="H53">
        <v>9</v>
      </c>
      <c r="I53">
        <v>12</v>
      </c>
      <c r="J53">
        <v>16</v>
      </c>
      <c r="K53">
        <v>18</v>
      </c>
      <c r="L53">
        <v>20</v>
      </c>
      <c r="M53">
        <v>19</v>
      </c>
      <c r="N53">
        <v>17</v>
      </c>
      <c r="O53">
        <v>18</v>
      </c>
      <c r="P53">
        <v>18</v>
      </c>
      <c r="Q53">
        <v>18</v>
      </c>
      <c r="R53" t="s">
        <v>1161</v>
      </c>
      <c r="S53">
        <v>18</v>
      </c>
      <c r="T53">
        <v>18</v>
      </c>
      <c r="U53">
        <v>18</v>
      </c>
      <c r="V53">
        <v>17</v>
      </c>
      <c r="W53">
        <v>17</v>
      </c>
      <c r="X53">
        <v>16</v>
      </c>
      <c r="Y53">
        <v>13</v>
      </c>
      <c r="Z53">
        <v>16</v>
      </c>
      <c r="AA53">
        <v>17</v>
      </c>
      <c r="AB53">
        <v>17</v>
      </c>
      <c r="AC53">
        <v>18</v>
      </c>
      <c r="AD53">
        <v>20</v>
      </c>
      <c r="AE53">
        <v>20</v>
      </c>
      <c r="AF53" t="s">
        <v>1229</v>
      </c>
      <c r="AG53">
        <v>21</v>
      </c>
      <c r="AH53">
        <v>22</v>
      </c>
      <c r="AI53">
        <v>23</v>
      </c>
      <c r="AJ53">
        <v>23</v>
      </c>
      <c r="AK53">
        <v>23</v>
      </c>
      <c r="AL53">
        <v>26</v>
      </c>
      <c r="AM53">
        <v>29</v>
      </c>
      <c r="AN53">
        <v>33</v>
      </c>
      <c r="AO53">
        <v>34</v>
      </c>
      <c r="AP53">
        <v>36</v>
      </c>
      <c r="AQ53">
        <v>38</v>
      </c>
      <c r="AR53">
        <v>39</v>
      </c>
      <c r="AS53">
        <v>40</v>
      </c>
      <c r="AT53" t="s">
        <v>1225</v>
      </c>
      <c r="AU53">
        <v>43</v>
      </c>
      <c r="AV53">
        <v>46</v>
      </c>
      <c r="AW53">
        <v>48</v>
      </c>
      <c r="AX53">
        <v>50</v>
      </c>
      <c r="AY53">
        <v>52</v>
      </c>
      <c r="AZ53">
        <v>54</v>
      </c>
      <c r="BA53">
        <v>55</v>
      </c>
      <c r="BB53">
        <v>57</v>
      </c>
      <c r="BC53">
        <v>58</v>
      </c>
      <c r="BD53">
        <v>60</v>
      </c>
      <c r="BE53">
        <v>61</v>
      </c>
      <c r="BF53">
        <v>62</v>
      </c>
      <c r="BG53">
        <v>64</v>
      </c>
      <c r="BH53">
        <v>66</v>
      </c>
      <c r="BI53">
        <v>70</v>
      </c>
      <c r="BJ53">
        <v>78</v>
      </c>
      <c r="BK53">
        <v>87</v>
      </c>
      <c r="BL53">
        <v>94</v>
      </c>
      <c r="BM53">
        <v>100</v>
      </c>
      <c r="BN53">
        <v>111</v>
      </c>
      <c r="BO53">
        <v>121</v>
      </c>
      <c r="BP53">
        <v>127</v>
      </c>
      <c r="BQ53">
        <v>135</v>
      </c>
      <c r="BR53">
        <v>144</v>
      </c>
      <c r="BS53">
        <v>158</v>
      </c>
      <c r="BT53">
        <v>169</v>
      </c>
      <c r="BU53">
        <v>180</v>
      </c>
      <c r="BV53">
        <v>191</v>
      </c>
      <c r="BW53">
        <v>206</v>
      </c>
      <c r="BX53">
        <v>219</v>
      </c>
      <c r="BY53">
        <v>225</v>
      </c>
      <c r="BZ53">
        <v>230</v>
      </c>
      <c r="CA53">
        <v>235</v>
      </c>
      <c r="CB53">
        <v>241</v>
      </c>
      <c r="CC53">
        <v>253</v>
      </c>
      <c r="CD53">
        <v>255</v>
      </c>
      <c r="CE53">
        <v>273</v>
      </c>
      <c r="CF53">
        <v>284</v>
      </c>
      <c r="CG53">
        <v>280.5</v>
      </c>
      <c r="CH53">
        <v>281</v>
      </c>
      <c r="CI53">
        <v>282</v>
      </c>
      <c r="CJ53">
        <v>281.5</v>
      </c>
      <c r="CK53">
        <v>281</v>
      </c>
      <c r="CL53">
        <v>284</v>
      </c>
      <c r="CM53">
        <v>282.5</v>
      </c>
      <c r="CN53" t="s">
        <v>1230</v>
      </c>
      <c r="CO53">
        <v>286</v>
      </c>
      <c r="CP53">
        <v>285.75</v>
      </c>
      <c r="CQ53">
        <v>290</v>
      </c>
      <c r="CR53">
        <v>295</v>
      </c>
      <c r="CS53">
        <v>295.25</v>
      </c>
      <c r="CT53">
        <v>301</v>
      </c>
      <c r="CU53">
        <v>308</v>
      </c>
      <c r="CV53">
        <v>307.25</v>
      </c>
      <c r="CW53">
        <v>312</v>
      </c>
      <c r="CX53">
        <v>314</v>
      </c>
      <c r="CY53">
        <v>313.25</v>
      </c>
      <c r="CZ53">
        <v>313</v>
      </c>
      <c r="DA53">
        <v>319</v>
      </c>
      <c r="DB53" s="247">
        <v>319</v>
      </c>
      <c r="DC53">
        <v>325</v>
      </c>
      <c r="DD53">
        <v>328</v>
      </c>
      <c r="DE53">
        <v>328.5</v>
      </c>
      <c r="DF53">
        <v>333</v>
      </c>
      <c r="DG53">
        <v>336</v>
      </c>
      <c r="DH53">
        <v>336.75</v>
      </c>
      <c r="DI53">
        <v>342</v>
      </c>
      <c r="DJ53">
        <v>346</v>
      </c>
      <c r="DK53">
        <v>347</v>
      </c>
      <c r="DL53">
        <v>354</v>
      </c>
      <c r="DM53">
        <v>359</v>
      </c>
      <c r="DN53">
        <v>359.25</v>
      </c>
      <c r="DO53">
        <v>365</v>
      </c>
      <c r="DP53">
        <v>370</v>
      </c>
      <c r="DQ53">
        <v>370.75</v>
      </c>
      <c r="DR53">
        <v>378</v>
      </c>
      <c r="DS53">
        <v>391</v>
      </c>
      <c r="DT53">
        <v>388.5</v>
      </c>
      <c r="DU53">
        <v>394</v>
      </c>
      <c r="DV53">
        <v>390</v>
      </c>
      <c r="DW53">
        <v>395</v>
      </c>
      <c r="DX53">
        <v>406</v>
      </c>
      <c r="DY53">
        <v>407</v>
      </c>
      <c r="DZ53">
        <v>413.75</v>
      </c>
      <c r="EA53" t="s">
        <v>1231</v>
      </c>
      <c r="EB53">
        <v>438</v>
      </c>
      <c r="EC53">
        <v>442.75</v>
      </c>
      <c r="ED53">
        <v>460</v>
      </c>
      <c r="EE53">
        <v>463</v>
      </c>
      <c r="EF53">
        <v>469</v>
      </c>
      <c r="EG53">
        <v>490</v>
      </c>
      <c r="EH53">
        <v>489.0315240492389</v>
      </c>
      <c r="EI53">
        <v>495.26576202461945</v>
      </c>
      <c r="EJ53">
        <v>513</v>
      </c>
      <c r="EK53">
        <v>521</v>
      </c>
      <c r="EL53">
        <v>525</v>
      </c>
      <c r="EM53">
        <v>545</v>
      </c>
      <c r="EN53">
        <v>544</v>
      </c>
      <c r="EO53">
        <v>544.75</v>
      </c>
      <c r="EP53">
        <v>546</v>
      </c>
      <c r="EQ53">
        <v>549</v>
      </c>
      <c r="ER53">
        <v>552</v>
      </c>
      <c r="ES53" t="s">
        <v>1232</v>
      </c>
      <c r="ET53">
        <v>566</v>
      </c>
      <c r="EU53">
        <v>571.5</v>
      </c>
      <c r="EV53">
        <v>590</v>
      </c>
      <c r="EW53">
        <v>591</v>
      </c>
      <c r="EX53">
        <v>590.5</v>
      </c>
      <c r="EY53">
        <v>590</v>
      </c>
      <c r="EZ53">
        <v>590</v>
      </c>
      <c r="FA53">
        <v>593.5</v>
      </c>
      <c r="FB53">
        <v>604</v>
      </c>
      <c r="FC53">
        <v>606</v>
      </c>
      <c r="FD53">
        <v>608.5</v>
      </c>
      <c r="FE53">
        <v>618</v>
      </c>
      <c r="FF53">
        <v>617</v>
      </c>
      <c r="FG53">
        <v>619.5</v>
      </c>
      <c r="FH53">
        <v>626</v>
      </c>
      <c r="FI53">
        <v>627</v>
      </c>
      <c r="FJ53">
        <v>629</v>
      </c>
      <c r="FK53">
        <v>636</v>
      </c>
      <c r="FL53">
        <v>638</v>
      </c>
      <c r="FM53">
        <v>478</v>
      </c>
      <c r="FP53">
        <v>0</v>
      </c>
      <c r="FS53">
        <v>0</v>
      </c>
      <c r="FV53">
        <v>0</v>
      </c>
      <c r="FY53">
        <v>0</v>
      </c>
      <c r="GB53">
        <v>0</v>
      </c>
      <c r="GE53">
        <v>0</v>
      </c>
    </row>
    <row r="54" spans="1:187">
      <c r="A54">
        <v>47</v>
      </c>
      <c r="B54" t="s">
        <v>200</v>
      </c>
      <c r="C54" t="s">
        <v>1233</v>
      </c>
      <c r="D54" t="s">
        <v>1167</v>
      </c>
      <c r="E54">
        <v>11</v>
      </c>
      <c r="F54">
        <v>11</v>
      </c>
      <c r="G54">
        <v>11</v>
      </c>
      <c r="H54">
        <v>16</v>
      </c>
      <c r="I54">
        <v>19</v>
      </c>
      <c r="J54">
        <v>22</v>
      </c>
      <c r="K54">
        <v>23</v>
      </c>
      <c r="L54">
        <v>24</v>
      </c>
      <c r="M54">
        <v>19</v>
      </c>
      <c r="N54">
        <v>19</v>
      </c>
      <c r="O54">
        <v>22</v>
      </c>
      <c r="P54">
        <v>21</v>
      </c>
      <c r="Q54">
        <v>21</v>
      </c>
      <c r="R54" t="s">
        <v>1229</v>
      </c>
      <c r="S54">
        <v>20</v>
      </c>
      <c r="T54">
        <v>22</v>
      </c>
      <c r="U54">
        <v>24</v>
      </c>
      <c r="V54">
        <v>20</v>
      </c>
      <c r="W54">
        <v>20</v>
      </c>
      <c r="X54">
        <v>18</v>
      </c>
      <c r="Y54">
        <v>20</v>
      </c>
      <c r="Z54">
        <v>21</v>
      </c>
      <c r="AA54">
        <v>21</v>
      </c>
      <c r="AB54">
        <v>23</v>
      </c>
      <c r="AC54">
        <v>25</v>
      </c>
      <c r="AD54">
        <v>23</v>
      </c>
      <c r="AE54">
        <v>24</v>
      </c>
      <c r="AF54" t="s">
        <v>1181</v>
      </c>
      <c r="AG54">
        <v>27</v>
      </c>
      <c r="AH54">
        <v>28</v>
      </c>
      <c r="AI54">
        <v>28</v>
      </c>
      <c r="AJ54">
        <v>28</v>
      </c>
      <c r="AK54">
        <v>28</v>
      </c>
      <c r="AL54">
        <v>33</v>
      </c>
      <c r="AM54">
        <v>39</v>
      </c>
      <c r="AN54">
        <v>46</v>
      </c>
      <c r="AO54">
        <v>50</v>
      </c>
      <c r="AP54">
        <v>53</v>
      </c>
      <c r="AQ54">
        <v>65</v>
      </c>
      <c r="AR54">
        <v>67</v>
      </c>
      <c r="AS54">
        <v>67</v>
      </c>
      <c r="AT54" t="s">
        <v>1234</v>
      </c>
      <c r="AU54">
        <v>71</v>
      </c>
      <c r="AV54">
        <v>70</v>
      </c>
      <c r="AW54">
        <v>61</v>
      </c>
      <c r="AX54">
        <v>61</v>
      </c>
      <c r="AY54">
        <v>63</v>
      </c>
      <c r="AZ54">
        <v>64</v>
      </c>
      <c r="BA54">
        <v>63</v>
      </c>
      <c r="BB54">
        <v>63</v>
      </c>
      <c r="BC54">
        <v>64</v>
      </c>
      <c r="BD54">
        <v>69</v>
      </c>
      <c r="BE54">
        <v>75</v>
      </c>
      <c r="BF54">
        <v>76</v>
      </c>
      <c r="BG54">
        <v>78</v>
      </c>
      <c r="BH54">
        <v>74</v>
      </c>
      <c r="BI54">
        <v>80</v>
      </c>
      <c r="BJ54">
        <v>85</v>
      </c>
      <c r="BK54">
        <v>86</v>
      </c>
      <c r="BL54">
        <v>97</v>
      </c>
      <c r="BM54">
        <v>100</v>
      </c>
      <c r="BN54">
        <v>125</v>
      </c>
      <c r="BO54">
        <v>129</v>
      </c>
      <c r="BP54">
        <v>133</v>
      </c>
      <c r="BQ54">
        <v>141</v>
      </c>
      <c r="BR54">
        <v>148</v>
      </c>
      <c r="BS54">
        <v>182</v>
      </c>
      <c r="BT54">
        <v>206</v>
      </c>
      <c r="BU54">
        <v>208</v>
      </c>
      <c r="BV54">
        <v>207</v>
      </c>
      <c r="BW54">
        <v>211</v>
      </c>
      <c r="BX54">
        <v>213</v>
      </c>
      <c r="BY54">
        <v>220</v>
      </c>
      <c r="BZ54">
        <v>231</v>
      </c>
      <c r="CA54">
        <v>235</v>
      </c>
      <c r="CB54">
        <v>242</v>
      </c>
      <c r="CC54">
        <v>239</v>
      </c>
      <c r="CD54">
        <v>243.5</v>
      </c>
      <c r="CE54">
        <v>254</v>
      </c>
      <c r="CF54">
        <v>258</v>
      </c>
      <c r="CG54">
        <v>260.5</v>
      </c>
      <c r="CH54">
        <v>272</v>
      </c>
      <c r="CI54">
        <v>271</v>
      </c>
      <c r="CJ54">
        <v>272.25</v>
      </c>
      <c r="CK54">
        <v>275</v>
      </c>
      <c r="CL54">
        <v>284</v>
      </c>
      <c r="CM54">
        <v>281.25</v>
      </c>
      <c r="CN54" t="s">
        <v>1235</v>
      </c>
      <c r="CO54">
        <v>284</v>
      </c>
      <c r="CP54">
        <v>285</v>
      </c>
      <c r="CQ54">
        <v>290</v>
      </c>
      <c r="CR54">
        <v>290</v>
      </c>
      <c r="CS54">
        <v>290.25</v>
      </c>
      <c r="CT54">
        <v>291</v>
      </c>
      <c r="CU54">
        <v>293</v>
      </c>
      <c r="CV54">
        <v>293.75</v>
      </c>
      <c r="CW54">
        <v>298</v>
      </c>
      <c r="CX54">
        <v>307</v>
      </c>
      <c r="CY54">
        <v>305.25</v>
      </c>
      <c r="CZ54">
        <v>309</v>
      </c>
      <c r="DA54">
        <v>313</v>
      </c>
      <c r="DB54" s="247">
        <v>312</v>
      </c>
      <c r="DC54">
        <v>313</v>
      </c>
      <c r="DD54">
        <v>315</v>
      </c>
      <c r="DE54">
        <v>315.25</v>
      </c>
      <c r="DF54">
        <v>318</v>
      </c>
      <c r="DG54">
        <v>321</v>
      </c>
      <c r="DH54">
        <v>321.25</v>
      </c>
      <c r="DI54">
        <v>325</v>
      </c>
      <c r="DJ54">
        <v>331</v>
      </c>
      <c r="DK54">
        <v>328.75</v>
      </c>
      <c r="DL54">
        <v>328</v>
      </c>
      <c r="DM54">
        <v>335</v>
      </c>
      <c r="DN54">
        <v>335.5</v>
      </c>
      <c r="DO54">
        <v>344</v>
      </c>
      <c r="DP54">
        <v>330</v>
      </c>
      <c r="DQ54">
        <v>335.25</v>
      </c>
      <c r="DR54">
        <v>337</v>
      </c>
      <c r="DS54">
        <v>340</v>
      </c>
      <c r="DT54">
        <v>339.25</v>
      </c>
      <c r="DU54">
        <v>340</v>
      </c>
      <c r="DV54">
        <v>342</v>
      </c>
      <c r="DW54">
        <v>343</v>
      </c>
      <c r="DX54">
        <v>348</v>
      </c>
      <c r="DY54">
        <v>365</v>
      </c>
      <c r="DZ54">
        <v>368.5</v>
      </c>
      <c r="EA54" t="s">
        <v>1236</v>
      </c>
      <c r="EB54">
        <v>407</v>
      </c>
      <c r="EC54">
        <v>411.25</v>
      </c>
      <c r="ED54">
        <v>435</v>
      </c>
      <c r="EE54">
        <v>440</v>
      </c>
      <c r="EF54">
        <v>459.25</v>
      </c>
      <c r="EG54">
        <v>522</v>
      </c>
      <c r="EH54">
        <v>529.16773443585134</v>
      </c>
      <c r="EI54">
        <v>537.08386721792567</v>
      </c>
      <c r="EJ54">
        <v>568</v>
      </c>
      <c r="EK54">
        <v>600</v>
      </c>
      <c r="EL54">
        <v>608.125</v>
      </c>
      <c r="EM54">
        <v>664.5</v>
      </c>
      <c r="EN54">
        <v>656.7</v>
      </c>
      <c r="EO54">
        <v>648.97500000000002</v>
      </c>
      <c r="EP54">
        <v>618</v>
      </c>
      <c r="EQ54">
        <v>624.5</v>
      </c>
      <c r="ER54">
        <v>632.125</v>
      </c>
      <c r="ES54" t="s">
        <v>1237</v>
      </c>
      <c r="ET54">
        <v>675.4</v>
      </c>
      <c r="EU54">
        <v>682.45</v>
      </c>
      <c r="EV54">
        <v>717.5</v>
      </c>
      <c r="EW54">
        <v>741</v>
      </c>
      <c r="EX54">
        <v>731.875</v>
      </c>
      <c r="EY54">
        <v>728</v>
      </c>
      <c r="EZ54">
        <v>755.5</v>
      </c>
      <c r="FA54">
        <v>747.75</v>
      </c>
      <c r="FB54">
        <v>752</v>
      </c>
      <c r="FC54">
        <v>765</v>
      </c>
      <c r="FD54">
        <v>760.75</v>
      </c>
      <c r="FE54">
        <v>761</v>
      </c>
      <c r="FF54">
        <v>769</v>
      </c>
      <c r="FG54">
        <v>763.125</v>
      </c>
      <c r="FH54">
        <v>753.5</v>
      </c>
      <c r="FI54">
        <v>753.5</v>
      </c>
      <c r="FJ54">
        <v>748.375</v>
      </c>
      <c r="FK54">
        <v>733</v>
      </c>
      <c r="FL54">
        <v>753.5</v>
      </c>
      <c r="FM54">
        <v>560</v>
      </c>
      <c r="FP54">
        <v>0</v>
      </c>
      <c r="FS54">
        <v>0</v>
      </c>
      <c r="FV54">
        <v>0</v>
      </c>
      <c r="FY54">
        <v>0</v>
      </c>
      <c r="GB54">
        <v>0</v>
      </c>
      <c r="GE54">
        <v>0</v>
      </c>
    </row>
    <row r="55" spans="1:187">
      <c r="A55">
        <v>48</v>
      </c>
      <c r="B55" t="s">
        <v>204</v>
      </c>
      <c r="C55" t="s">
        <v>1238</v>
      </c>
      <c r="D55" t="s">
        <v>1225</v>
      </c>
      <c r="E55">
        <v>42</v>
      </c>
      <c r="F55">
        <v>42</v>
      </c>
      <c r="G55">
        <v>42</v>
      </c>
      <c r="H55">
        <v>42</v>
      </c>
      <c r="I55">
        <v>45</v>
      </c>
      <c r="J55">
        <v>61</v>
      </c>
      <c r="K55">
        <v>64</v>
      </c>
      <c r="L55">
        <v>68</v>
      </c>
      <c r="M55">
        <v>70</v>
      </c>
      <c r="N55">
        <v>62</v>
      </c>
      <c r="O55">
        <v>60</v>
      </c>
      <c r="P55">
        <v>62</v>
      </c>
      <c r="Q55">
        <v>61</v>
      </c>
      <c r="R55" t="s">
        <v>1129</v>
      </c>
      <c r="S55">
        <v>53</v>
      </c>
      <c r="T55">
        <v>52</v>
      </c>
      <c r="U55">
        <v>56</v>
      </c>
      <c r="V55">
        <v>55</v>
      </c>
      <c r="W55">
        <v>53</v>
      </c>
      <c r="X55">
        <v>51</v>
      </c>
      <c r="Y55">
        <v>53</v>
      </c>
      <c r="Z55">
        <v>54</v>
      </c>
      <c r="AA55">
        <v>55</v>
      </c>
      <c r="AB55">
        <v>55</v>
      </c>
      <c r="AC55">
        <v>59</v>
      </c>
      <c r="AD55">
        <v>61</v>
      </c>
      <c r="AE55">
        <v>61</v>
      </c>
      <c r="AF55" t="s">
        <v>1218</v>
      </c>
      <c r="AG55">
        <v>63</v>
      </c>
      <c r="AH55">
        <v>62</v>
      </c>
      <c r="AI55">
        <v>58</v>
      </c>
      <c r="AJ55">
        <v>58</v>
      </c>
      <c r="AK55">
        <v>58</v>
      </c>
      <c r="AL55">
        <v>65</v>
      </c>
      <c r="AM55">
        <v>81</v>
      </c>
      <c r="AN55">
        <v>84</v>
      </c>
      <c r="AO55">
        <v>87</v>
      </c>
      <c r="AP55">
        <v>91</v>
      </c>
      <c r="AQ55">
        <v>103</v>
      </c>
      <c r="AR55">
        <v>103</v>
      </c>
      <c r="AS55">
        <v>109</v>
      </c>
      <c r="AT55" t="s">
        <v>1239</v>
      </c>
      <c r="AU55">
        <v>112</v>
      </c>
      <c r="AV55">
        <v>115</v>
      </c>
      <c r="AW55">
        <v>121</v>
      </c>
      <c r="AX55">
        <v>118</v>
      </c>
      <c r="AY55">
        <v>114</v>
      </c>
      <c r="AZ55">
        <v>112</v>
      </c>
      <c r="BA55">
        <v>108</v>
      </c>
      <c r="BB55">
        <v>98</v>
      </c>
      <c r="BC55">
        <v>93</v>
      </c>
      <c r="BD55">
        <v>93</v>
      </c>
      <c r="BE55">
        <v>95</v>
      </c>
      <c r="BF55">
        <v>95</v>
      </c>
      <c r="BG55">
        <v>98</v>
      </c>
      <c r="BH55">
        <v>103</v>
      </c>
      <c r="BI55">
        <v>99</v>
      </c>
      <c r="BJ55">
        <v>100</v>
      </c>
      <c r="BK55">
        <v>101</v>
      </c>
      <c r="BL55">
        <v>99</v>
      </c>
      <c r="BM55">
        <v>100</v>
      </c>
      <c r="BN55">
        <v>109</v>
      </c>
      <c r="BO55">
        <v>130</v>
      </c>
      <c r="BP55">
        <v>134</v>
      </c>
      <c r="BQ55">
        <v>145</v>
      </c>
      <c r="BR55">
        <v>154</v>
      </c>
      <c r="BS55">
        <v>163</v>
      </c>
      <c r="BT55">
        <v>163</v>
      </c>
      <c r="BU55">
        <v>190</v>
      </c>
      <c r="BV55">
        <v>206</v>
      </c>
      <c r="BW55">
        <v>210</v>
      </c>
      <c r="BX55">
        <v>213</v>
      </c>
      <c r="BY55">
        <v>215</v>
      </c>
      <c r="BZ55">
        <v>217</v>
      </c>
      <c r="CA55">
        <v>215</v>
      </c>
      <c r="CB55">
        <v>217</v>
      </c>
      <c r="CC55">
        <v>215</v>
      </c>
      <c r="CD55">
        <v>218.75</v>
      </c>
      <c r="CE55">
        <v>228</v>
      </c>
      <c r="CF55">
        <v>226</v>
      </c>
      <c r="CG55">
        <v>228</v>
      </c>
      <c r="CH55">
        <v>232</v>
      </c>
      <c r="CI55">
        <v>231</v>
      </c>
      <c r="CJ55">
        <v>231.25</v>
      </c>
      <c r="CK55">
        <v>231</v>
      </c>
      <c r="CL55">
        <v>232</v>
      </c>
      <c r="CM55">
        <v>232</v>
      </c>
      <c r="CN55" t="s">
        <v>1240</v>
      </c>
      <c r="CO55">
        <v>238</v>
      </c>
      <c r="CP55">
        <v>237</v>
      </c>
      <c r="CQ55">
        <v>239</v>
      </c>
      <c r="CR55">
        <v>238</v>
      </c>
      <c r="CS55">
        <v>239</v>
      </c>
      <c r="CT55">
        <v>241</v>
      </c>
      <c r="CU55">
        <v>245</v>
      </c>
      <c r="CV55">
        <v>243.75</v>
      </c>
      <c r="CW55">
        <v>244</v>
      </c>
      <c r="CX55">
        <v>237</v>
      </c>
      <c r="CY55">
        <v>240.25</v>
      </c>
      <c r="CZ55">
        <v>243</v>
      </c>
      <c r="DA55">
        <v>239</v>
      </c>
      <c r="DB55" s="247">
        <v>236</v>
      </c>
      <c r="DC55">
        <v>223</v>
      </c>
      <c r="DD55">
        <v>228</v>
      </c>
      <c r="DE55">
        <v>227.25</v>
      </c>
      <c r="DF55">
        <v>230</v>
      </c>
      <c r="DG55">
        <v>231</v>
      </c>
      <c r="DH55">
        <v>232.25</v>
      </c>
      <c r="DI55">
        <v>237</v>
      </c>
      <c r="DJ55">
        <v>232</v>
      </c>
      <c r="DK55">
        <v>233.5</v>
      </c>
      <c r="DL55">
        <v>233</v>
      </c>
      <c r="DM55">
        <v>234</v>
      </c>
      <c r="DN55">
        <v>234.5</v>
      </c>
      <c r="DO55">
        <v>237</v>
      </c>
      <c r="DP55">
        <v>243</v>
      </c>
      <c r="DQ55">
        <v>242.75</v>
      </c>
      <c r="DR55">
        <v>248</v>
      </c>
      <c r="DS55">
        <v>253</v>
      </c>
      <c r="DT55">
        <v>251.75</v>
      </c>
      <c r="DU55">
        <v>253</v>
      </c>
      <c r="DV55">
        <v>258</v>
      </c>
      <c r="DW55">
        <v>254.75</v>
      </c>
      <c r="DX55">
        <v>250</v>
      </c>
      <c r="DY55">
        <v>270</v>
      </c>
      <c r="DZ55">
        <v>268</v>
      </c>
      <c r="EA55" t="s">
        <v>1235</v>
      </c>
      <c r="EB55">
        <v>290</v>
      </c>
      <c r="EC55">
        <v>297.25</v>
      </c>
      <c r="ED55">
        <v>327</v>
      </c>
      <c r="EE55">
        <v>367</v>
      </c>
      <c r="EF55">
        <v>369.25</v>
      </c>
      <c r="EG55">
        <v>416</v>
      </c>
      <c r="EH55">
        <v>423.21449511511616</v>
      </c>
      <c r="EI55">
        <v>467.60724755755808</v>
      </c>
      <c r="EJ55">
        <v>608</v>
      </c>
      <c r="EK55">
        <v>513</v>
      </c>
      <c r="EL55">
        <v>543.5</v>
      </c>
      <c r="EM55">
        <v>540</v>
      </c>
      <c r="EN55">
        <v>563</v>
      </c>
      <c r="EO55">
        <v>564.5</v>
      </c>
      <c r="EP55">
        <v>592</v>
      </c>
      <c r="EQ55">
        <v>617</v>
      </c>
      <c r="ER55">
        <v>614</v>
      </c>
      <c r="ES55" t="s">
        <v>1241</v>
      </c>
      <c r="ET55">
        <v>648</v>
      </c>
      <c r="EU55">
        <v>649.5</v>
      </c>
      <c r="EV55">
        <v>672</v>
      </c>
      <c r="EW55">
        <v>687</v>
      </c>
      <c r="EX55">
        <v>693.75</v>
      </c>
      <c r="EY55">
        <v>729</v>
      </c>
      <c r="EZ55">
        <v>746</v>
      </c>
      <c r="FA55">
        <v>751.5</v>
      </c>
      <c r="FB55">
        <v>785</v>
      </c>
      <c r="FC55">
        <v>802</v>
      </c>
      <c r="FD55">
        <v>805.75</v>
      </c>
      <c r="FE55">
        <v>834</v>
      </c>
      <c r="FF55">
        <v>835</v>
      </c>
      <c r="FG55">
        <v>841.75</v>
      </c>
      <c r="FH55">
        <v>863</v>
      </c>
      <c r="FI55">
        <v>861</v>
      </c>
      <c r="FJ55">
        <v>869.5</v>
      </c>
      <c r="FK55">
        <v>893</v>
      </c>
      <c r="FL55">
        <v>918</v>
      </c>
      <c r="FM55">
        <v>682.25</v>
      </c>
      <c r="FP55">
        <v>0</v>
      </c>
      <c r="FS55">
        <v>0</v>
      </c>
      <c r="FV55">
        <v>0</v>
      </c>
      <c r="FY55">
        <v>0</v>
      </c>
      <c r="GB55">
        <v>0</v>
      </c>
      <c r="GE55">
        <v>0</v>
      </c>
    </row>
    <row r="56" spans="1:187">
      <c r="A56">
        <v>49</v>
      </c>
      <c r="B56" t="s">
        <v>205</v>
      </c>
      <c r="C56" t="s">
        <v>1238</v>
      </c>
      <c r="D56" t="s">
        <v>170</v>
      </c>
      <c r="R56" t="s">
        <v>170</v>
      </c>
      <c r="AF56" t="s">
        <v>170</v>
      </c>
      <c r="AO56">
        <v>102</v>
      </c>
      <c r="AP56">
        <v>102</v>
      </c>
      <c r="AQ56">
        <v>102</v>
      </c>
      <c r="AR56">
        <v>102</v>
      </c>
      <c r="AS56">
        <v>102</v>
      </c>
      <c r="AT56" t="s">
        <v>1242</v>
      </c>
      <c r="AU56">
        <v>102</v>
      </c>
      <c r="AV56">
        <v>102</v>
      </c>
      <c r="AW56">
        <v>102</v>
      </c>
      <c r="AX56">
        <v>102</v>
      </c>
      <c r="AY56">
        <v>102</v>
      </c>
      <c r="AZ56">
        <v>99</v>
      </c>
      <c r="BA56">
        <v>95</v>
      </c>
      <c r="BB56">
        <v>94</v>
      </c>
      <c r="BC56">
        <v>95</v>
      </c>
      <c r="BD56">
        <v>90</v>
      </c>
      <c r="BE56">
        <v>90</v>
      </c>
      <c r="BF56">
        <v>93</v>
      </c>
      <c r="BG56">
        <v>96</v>
      </c>
      <c r="BH56">
        <v>98</v>
      </c>
      <c r="BI56">
        <v>94</v>
      </c>
      <c r="BJ56">
        <v>95</v>
      </c>
      <c r="BK56">
        <v>97</v>
      </c>
      <c r="BL56">
        <v>99</v>
      </c>
      <c r="BM56">
        <v>100</v>
      </c>
      <c r="BN56">
        <v>103</v>
      </c>
      <c r="BO56">
        <v>105</v>
      </c>
      <c r="BP56">
        <v>107</v>
      </c>
      <c r="BQ56">
        <v>118</v>
      </c>
      <c r="BR56">
        <v>130</v>
      </c>
      <c r="BS56">
        <v>137</v>
      </c>
      <c r="BT56">
        <v>157</v>
      </c>
      <c r="BU56">
        <v>184</v>
      </c>
      <c r="BV56">
        <v>184</v>
      </c>
      <c r="BW56">
        <v>187</v>
      </c>
      <c r="BX56">
        <v>206</v>
      </c>
      <c r="BY56">
        <v>209</v>
      </c>
      <c r="BZ56">
        <v>217</v>
      </c>
      <c r="CA56">
        <v>239</v>
      </c>
      <c r="CB56">
        <v>253</v>
      </c>
      <c r="CC56">
        <v>266</v>
      </c>
      <c r="CD56">
        <v>264</v>
      </c>
      <c r="CE56">
        <v>271</v>
      </c>
      <c r="CF56">
        <v>282</v>
      </c>
      <c r="CG56">
        <v>279.5</v>
      </c>
      <c r="CH56">
        <v>283</v>
      </c>
      <c r="CI56">
        <v>284</v>
      </c>
      <c r="CJ56">
        <v>285.75</v>
      </c>
      <c r="CK56">
        <v>292</v>
      </c>
      <c r="CL56">
        <v>300</v>
      </c>
      <c r="CM56">
        <v>296.75</v>
      </c>
      <c r="CN56" t="s">
        <v>1243</v>
      </c>
      <c r="CO56">
        <v>297</v>
      </c>
      <c r="CP56">
        <v>297</v>
      </c>
      <c r="CQ56">
        <v>299</v>
      </c>
      <c r="CR56">
        <v>307</v>
      </c>
      <c r="CS56">
        <v>305.5</v>
      </c>
      <c r="CT56">
        <v>309</v>
      </c>
      <c r="CU56">
        <v>310</v>
      </c>
      <c r="CV56">
        <v>307.5</v>
      </c>
      <c r="CW56">
        <v>301</v>
      </c>
      <c r="CX56">
        <v>312</v>
      </c>
      <c r="CY56">
        <v>309.25</v>
      </c>
      <c r="CZ56">
        <v>312</v>
      </c>
      <c r="DA56">
        <v>324</v>
      </c>
      <c r="DB56" s="247">
        <v>321.5</v>
      </c>
      <c r="DC56">
        <v>326</v>
      </c>
      <c r="DD56">
        <v>327</v>
      </c>
      <c r="DE56">
        <v>327.25</v>
      </c>
      <c r="DF56">
        <v>329</v>
      </c>
      <c r="DG56">
        <v>329</v>
      </c>
      <c r="DH56">
        <v>329.5</v>
      </c>
      <c r="DI56">
        <v>331</v>
      </c>
      <c r="DJ56">
        <v>332</v>
      </c>
      <c r="DK56">
        <v>332</v>
      </c>
      <c r="DL56">
        <v>333</v>
      </c>
      <c r="DM56">
        <v>335</v>
      </c>
      <c r="DN56">
        <v>334.75</v>
      </c>
      <c r="DO56">
        <v>336</v>
      </c>
      <c r="DP56">
        <v>355</v>
      </c>
      <c r="DQ56">
        <v>351.25</v>
      </c>
      <c r="DR56">
        <v>359</v>
      </c>
      <c r="DS56">
        <v>368</v>
      </c>
      <c r="DT56">
        <v>364.25</v>
      </c>
      <c r="DU56">
        <v>362</v>
      </c>
      <c r="DV56">
        <v>363</v>
      </c>
      <c r="DW56">
        <v>370.25</v>
      </c>
      <c r="DX56">
        <v>393</v>
      </c>
      <c r="DY56">
        <v>462</v>
      </c>
      <c r="DZ56">
        <v>453.5</v>
      </c>
      <c r="EA56" t="s">
        <v>1244</v>
      </c>
      <c r="EB56">
        <v>546</v>
      </c>
      <c r="EC56">
        <v>538.75</v>
      </c>
      <c r="ED56">
        <v>566</v>
      </c>
      <c r="EE56">
        <v>656</v>
      </c>
      <c r="EF56">
        <v>643</v>
      </c>
      <c r="EG56">
        <v>694</v>
      </c>
      <c r="EH56">
        <v>824.18138381597612</v>
      </c>
      <c r="EI56">
        <v>747.590691907988</v>
      </c>
      <c r="EJ56">
        <v>648</v>
      </c>
      <c r="EK56">
        <v>764</v>
      </c>
      <c r="EL56">
        <v>728</v>
      </c>
      <c r="EM56">
        <v>736</v>
      </c>
      <c r="EN56">
        <v>674</v>
      </c>
      <c r="EO56">
        <v>691.25</v>
      </c>
      <c r="EP56">
        <v>681</v>
      </c>
      <c r="EQ56">
        <v>660</v>
      </c>
      <c r="ER56">
        <v>666</v>
      </c>
      <c r="ES56" t="s">
        <v>1245</v>
      </c>
      <c r="ET56">
        <v>719</v>
      </c>
      <c r="EU56">
        <v>706.5</v>
      </c>
      <c r="EV56">
        <v>725</v>
      </c>
      <c r="EW56">
        <v>725</v>
      </c>
      <c r="EX56">
        <v>725.25</v>
      </c>
      <c r="EY56">
        <v>726</v>
      </c>
      <c r="EZ56">
        <v>705</v>
      </c>
      <c r="FA56">
        <v>711.25</v>
      </c>
      <c r="FB56">
        <v>709</v>
      </c>
      <c r="FC56">
        <v>693</v>
      </c>
      <c r="FD56">
        <v>697.75</v>
      </c>
      <c r="FE56">
        <v>696</v>
      </c>
      <c r="FF56">
        <v>712</v>
      </c>
      <c r="FG56">
        <v>716</v>
      </c>
      <c r="FH56">
        <v>744</v>
      </c>
      <c r="FI56">
        <v>684</v>
      </c>
      <c r="FJ56">
        <v>703.75</v>
      </c>
      <c r="FK56">
        <v>703</v>
      </c>
      <c r="FL56">
        <v>747</v>
      </c>
      <c r="FM56">
        <v>549.25</v>
      </c>
      <c r="FP56">
        <v>0</v>
      </c>
      <c r="FS56">
        <v>0</v>
      </c>
      <c r="FV56">
        <v>0</v>
      </c>
      <c r="FY56">
        <v>0</v>
      </c>
      <c r="GB56">
        <v>0</v>
      </c>
      <c r="GE56">
        <v>0</v>
      </c>
    </row>
    <row r="57" spans="1:187">
      <c r="A57">
        <v>50</v>
      </c>
      <c r="B57" t="s">
        <v>206</v>
      </c>
      <c r="C57" t="s">
        <v>1246</v>
      </c>
      <c r="D57" t="s">
        <v>1180</v>
      </c>
      <c r="E57">
        <v>10</v>
      </c>
      <c r="F57">
        <v>9</v>
      </c>
      <c r="G57">
        <v>10</v>
      </c>
      <c r="H57">
        <v>14</v>
      </c>
      <c r="I57">
        <v>17</v>
      </c>
      <c r="J57">
        <v>20</v>
      </c>
      <c r="K57">
        <v>21</v>
      </c>
      <c r="L57">
        <v>21</v>
      </c>
      <c r="M57">
        <v>15</v>
      </c>
      <c r="N57">
        <v>14</v>
      </c>
      <c r="O57">
        <v>16</v>
      </c>
      <c r="P57">
        <v>16</v>
      </c>
      <c r="Q57">
        <v>16</v>
      </c>
      <c r="R57" t="s">
        <v>1116</v>
      </c>
      <c r="S57">
        <v>15</v>
      </c>
      <c r="T57">
        <v>17</v>
      </c>
      <c r="U57">
        <v>18</v>
      </c>
      <c r="V57">
        <v>15</v>
      </c>
      <c r="W57">
        <v>14</v>
      </c>
      <c r="X57">
        <v>13</v>
      </c>
      <c r="Y57">
        <v>14</v>
      </c>
      <c r="Z57">
        <v>15</v>
      </c>
      <c r="AA57">
        <v>15</v>
      </c>
      <c r="AB57">
        <v>16</v>
      </c>
      <c r="AC57">
        <v>17</v>
      </c>
      <c r="AD57">
        <v>17</v>
      </c>
      <c r="AE57">
        <v>17</v>
      </c>
      <c r="AF57" t="s">
        <v>1161</v>
      </c>
      <c r="AG57">
        <v>18</v>
      </c>
      <c r="AH57">
        <v>19</v>
      </c>
      <c r="AI57">
        <v>20</v>
      </c>
      <c r="AJ57">
        <v>21</v>
      </c>
      <c r="AK57">
        <v>21</v>
      </c>
      <c r="AL57">
        <v>25</v>
      </c>
      <c r="AM57">
        <v>28</v>
      </c>
      <c r="AN57">
        <v>30</v>
      </c>
      <c r="AO57">
        <v>30</v>
      </c>
      <c r="AP57">
        <v>32</v>
      </c>
      <c r="AQ57">
        <v>35</v>
      </c>
      <c r="AR57">
        <v>37</v>
      </c>
      <c r="AS57">
        <v>39</v>
      </c>
      <c r="AT57" t="s">
        <v>1222</v>
      </c>
      <c r="AU57">
        <v>42</v>
      </c>
      <c r="AV57">
        <v>45</v>
      </c>
      <c r="AW57">
        <v>43</v>
      </c>
      <c r="AX57">
        <v>43</v>
      </c>
      <c r="AY57">
        <v>45</v>
      </c>
      <c r="AZ57">
        <v>47</v>
      </c>
      <c r="BA57">
        <v>47</v>
      </c>
      <c r="BB57">
        <v>48</v>
      </c>
      <c r="BC57">
        <v>49</v>
      </c>
      <c r="BD57">
        <v>51</v>
      </c>
      <c r="BE57">
        <v>54</v>
      </c>
      <c r="BF57">
        <v>57</v>
      </c>
      <c r="BG57">
        <v>61</v>
      </c>
      <c r="BH57">
        <v>64</v>
      </c>
      <c r="BI57">
        <v>70</v>
      </c>
      <c r="BJ57">
        <v>81</v>
      </c>
      <c r="BK57">
        <v>89</v>
      </c>
      <c r="BL57">
        <v>95</v>
      </c>
      <c r="BM57">
        <v>100</v>
      </c>
      <c r="BN57">
        <v>108</v>
      </c>
      <c r="BO57">
        <v>120</v>
      </c>
      <c r="BP57">
        <v>128</v>
      </c>
      <c r="BQ57">
        <v>136</v>
      </c>
      <c r="BR57">
        <v>145</v>
      </c>
      <c r="BS57">
        <v>158</v>
      </c>
      <c r="BT57">
        <v>175</v>
      </c>
      <c r="BU57">
        <v>186</v>
      </c>
      <c r="BV57">
        <v>198</v>
      </c>
      <c r="BW57">
        <v>206</v>
      </c>
      <c r="BX57">
        <v>226</v>
      </c>
      <c r="BY57">
        <v>227</v>
      </c>
      <c r="BZ57">
        <v>228</v>
      </c>
      <c r="CA57">
        <v>232</v>
      </c>
      <c r="CB57">
        <v>239</v>
      </c>
      <c r="CC57">
        <v>259</v>
      </c>
      <c r="CD57">
        <v>257.25</v>
      </c>
      <c r="CE57">
        <v>272</v>
      </c>
      <c r="CF57">
        <v>276</v>
      </c>
      <c r="CG57">
        <v>274.25</v>
      </c>
      <c r="CH57">
        <v>273</v>
      </c>
      <c r="CI57">
        <v>277</v>
      </c>
      <c r="CJ57">
        <v>276.25</v>
      </c>
      <c r="CK57">
        <v>278</v>
      </c>
      <c r="CL57">
        <v>288</v>
      </c>
      <c r="CM57">
        <v>283.75</v>
      </c>
      <c r="CN57" t="s">
        <v>1230</v>
      </c>
      <c r="CO57">
        <v>281</v>
      </c>
      <c r="CP57">
        <v>284.5</v>
      </c>
      <c r="CQ57">
        <v>295</v>
      </c>
      <c r="CR57">
        <v>292</v>
      </c>
      <c r="CS57">
        <v>294.25</v>
      </c>
      <c r="CT57">
        <v>298</v>
      </c>
      <c r="CU57">
        <v>305</v>
      </c>
      <c r="CV57">
        <v>306</v>
      </c>
      <c r="CW57">
        <v>316</v>
      </c>
      <c r="CX57">
        <v>320</v>
      </c>
      <c r="CY57">
        <v>320.25</v>
      </c>
      <c r="CZ57">
        <v>325</v>
      </c>
      <c r="DA57">
        <v>324</v>
      </c>
      <c r="DB57" s="247">
        <v>323.25</v>
      </c>
      <c r="DC57">
        <v>320</v>
      </c>
      <c r="DD57">
        <v>330</v>
      </c>
      <c r="DE57">
        <v>328.75</v>
      </c>
      <c r="DF57">
        <v>335</v>
      </c>
      <c r="DG57">
        <v>335</v>
      </c>
      <c r="DH57">
        <v>335.75</v>
      </c>
      <c r="DI57">
        <v>338</v>
      </c>
      <c r="DJ57">
        <v>339</v>
      </c>
      <c r="DK57">
        <v>339.5</v>
      </c>
      <c r="DL57">
        <v>342</v>
      </c>
      <c r="DM57">
        <v>349</v>
      </c>
      <c r="DN57">
        <v>348.75</v>
      </c>
      <c r="DO57">
        <v>355</v>
      </c>
      <c r="DP57">
        <v>356</v>
      </c>
      <c r="DQ57">
        <v>358.5</v>
      </c>
      <c r="DR57">
        <v>367</v>
      </c>
      <c r="DS57">
        <v>368</v>
      </c>
      <c r="DT57">
        <v>369.25</v>
      </c>
      <c r="DU57">
        <v>374</v>
      </c>
      <c r="DV57">
        <v>374</v>
      </c>
      <c r="DW57">
        <v>378</v>
      </c>
      <c r="DX57">
        <v>390</v>
      </c>
      <c r="DY57">
        <v>397</v>
      </c>
      <c r="DZ57">
        <v>400.75</v>
      </c>
      <c r="EA57" t="s">
        <v>1213</v>
      </c>
      <c r="EB57">
        <v>426</v>
      </c>
      <c r="EC57">
        <v>430</v>
      </c>
      <c r="ED57">
        <v>449</v>
      </c>
      <c r="EE57">
        <v>448</v>
      </c>
      <c r="EF57">
        <v>455.75</v>
      </c>
      <c r="EG57">
        <v>478</v>
      </c>
      <c r="EH57">
        <v>478.5805077496629</v>
      </c>
      <c r="EI57">
        <v>484.04025387483148</v>
      </c>
      <c r="EJ57">
        <v>501</v>
      </c>
      <c r="EK57">
        <v>510</v>
      </c>
      <c r="EL57">
        <v>511.25</v>
      </c>
      <c r="EM57">
        <v>524</v>
      </c>
      <c r="EN57">
        <v>491</v>
      </c>
      <c r="EO57">
        <v>506.75</v>
      </c>
      <c r="EP57">
        <v>521</v>
      </c>
      <c r="EQ57">
        <v>528</v>
      </c>
      <c r="ER57">
        <v>532.75</v>
      </c>
      <c r="ES57" t="s">
        <v>1247</v>
      </c>
      <c r="ET57">
        <v>571.4</v>
      </c>
      <c r="EU57">
        <v>566.45000000000005</v>
      </c>
      <c r="EV57">
        <v>569</v>
      </c>
      <c r="EW57">
        <v>571</v>
      </c>
      <c r="EX57">
        <v>572</v>
      </c>
      <c r="EY57">
        <v>577</v>
      </c>
      <c r="EZ57">
        <v>579</v>
      </c>
      <c r="FA57">
        <v>582.75</v>
      </c>
      <c r="FB57">
        <v>596</v>
      </c>
      <c r="FC57">
        <v>604</v>
      </c>
      <c r="FD57">
        <v>606</v>
      </c>
      <c r="FE57">
        <v>620</v>
      </c>
      <c r="FF57">
        <v>622</v>
      </c>
      <c r="FG57">
        <v>623.5</v>
      </c>
      <c r="FH57">
        <v>630</v>
      </c>
      <c r="FI57">
        <v>629</v>
      </c>
      <c r="FJ57">
        <v>630.75</v>
      </c>
      <c r="FK57">
        <v>635</v>
      </c>
      <c r="FL57">
        <v>638</v>
      </c>
      <c r="FM57">
        <v>477.75</v>
      </c>
      <c r="FP57">
        <v>0</v>
      </c>
      <c r="FS57">
        <v>0</v>
      </c>
      <c r="FV57">
        <v>0</v>
      </c>
      <c r="FY57">
        <v>0</v>
      </c>
      <c r="GB57">
        <v>0</v>
      </c>
      <c r="GE57">
        <v>0</v>
      </c>
    </row>
    <row r="58" spans="1:187">
      <c r="A58">
        <v>51</v>
      </c>
      <c r="B58" t="s">
        <v>207</v>
      </c>
      <c r="C58" t="s">
        <v>1246</v>
      </c>
      <c r="D58" t="s">
        <v>1087</v>
      </c>
      <c r="E58">
        <v>10</v>
      </c>
      <c r="F58">
        <v>11</v>
      </c>
      <c r="G58">
        <v>12</v>
      </c>
      <c r="H58">
        <v>14</v>
      </c>
      <c r="I58">
        <v>17</v>
      </c>
      <c r="J58">
        <v>20</v>
      </c>
      <c r="K58">
        <v>22</v>
      </c>
      <c r="L58">
        <v>22</v>
      </c>
      <c r="M58">
        <v>18</v>
      </c>
      <c r="N58">
        <v>16</v>
      </c>
      <c r="O58">
        <v>17</v>
      </c>
      <c r="P58">
        <v>17</v>
      </c>
      <c r="Q58">
        <v>18</v>
      </c>
      <c r="R58" t="s">
        <v>1097</v>
      </c>
      <c r="S58">
        <v>18</v>
      </c>
      <c r="T58">
        <v>18</v>
      </c>
      <c r="U58">
        <v>18</v>
      </c>
      <c r="V58">
        <v>17</v>
      </c>
      <c r="W58">
        <v>17</v>
      </c>
      <c r="X58">
        <v>15</v>
      </c>
      <c r="Y58">
        <v>15</v>
      </c>
      <c r="Z58">
        <v>17</v>
      </c>
      <c r="AA58">
        <v>17</v>
      </c>
      <c r="AB58">
        <v>18</v>
      </c>
      <c r="AC58">
        <v>21</v>
      </c>
      <c r="AD58">
        <v>20</v>
      </c>
      <c r="AE58">
        <v>20</v>
      </c>
      <c r="AF58" t="s">
        <v>1229</v>
      </c>
      <c r="AG58">
        <v>24</v>
      </c>
      <c r="AH58">
        <v>24</v>
      </c>
      <c r="AI58">
        <v>25</v>
      </c>
      <c r="AJ58">
        <v>26</v>
      </c>
      <c r="AK58">
        <v>26</v>
      </c>
      <c r="AL58">
        <v>30</v>
      </c>
      <c r="AM58">
        <v>34</v>
      </c>
      <c r="AN58">
        <v>37</v>
      </c>
      <c r="AO58">
        <v>38</v>
      </c>
      <c r="AP58">
        <v>39</v>
      </c>
      <c r="AQ58">
        <v>44</v>
      </c>
      <c r="AR58">
        <v>45</v>
      </c>
      <c r="AS58">
        <v>45</v>
      </c>
      <c r="AT58" t="s">
        <v>1248</v>
      </c>
      <c r="AU58">
        <v>44</v>
      </c>
      <c r="AV58">
        <v>46</v>
      </c>
      <c r="AW58">
        <v>45</v>
      </c>
      <c r="AX58">
        <v>43</v>
      </c>
      <c r="AY58">
        <v>44</v>
      </c>
      <c r="AZ58">
        <v>42</v>
      </c>
      <c r="BA58">
        <v>42</v>
      </c>
      <c r="BB58">
        <v>45</v>
      </c>
      <c r="BC58">
        <v>46</v>
      </c>
      <c r="BD58">
        <v>48</v>
      </c>
      <c r="BE58">
        <v>52</v>
      </c>
      <c r="BF58">
        <v>57</v>
      </c>
      <c r="BG58">
        <v>60</v>
      </c>
      <c r="BH58">
        <v>64</v>
      </c>
      <c r="BI58">
        <v>68</v>
      </c>
      <c r="BJ58">
        <v>73</v>
      </c>
      <c r="BK58">
        <v>77</v>
      </c>
      <c r="BL58">
        <v>86</v>
      </c>
      <c r="BM58">
        <v>100</v>
      </c>
      <c r="BN58">
        <v>115</v>
      </c>
      <c r="BO58">
        <v>107</v>
      </c>
      <c r="BP58">
        <v>112</v>
      </c>
      <c r="BQ58">
        <v>116</v>
      </c>
      <c r="BR58">
        <v>124</v>
      </c>
      <c r="BS58">
        <v>134</v>
      </c>
      <c r="BT58">
        <v>160</v>
      </c>
      <c r="BU58">
        <v>176</v>
      </c>
      <c r="BV58">
        <v>177</v>
      </c>
      <c r="BW58">
        <v>197</v>
      </c>
      <c r="BX58">
        <v>204</v>
      </c>
      <c r="BY58">
        <v>188</v>
      </c>
      <c r="BZ58">
        <v>183</v>
      </c>
      <c r="CA58">
        <v>195</v>
      </c>
      <c r="CB58">
        <v>214</v>
      </c>
      <c r="CC58">
        <v>196</v>
      </c>
      <c r="CD58">
        <v>211.25</v>
      </c>
      <c r="CE58">
        <v>239</v>
      </c>
      <c r="CF58">
        <v>226</v>
      </c>
      <c r="CG58">
        <v>228.5</v>
      </c>
      <c r="CH58">
        <v>223</v>
      </c>
      <c r="CI58">
        <v>239</v>
      </c>
      <c r="CJ58">
        <v>232</v>
      </c>
      <c r="CK58">
        <v>227</v>
      </c>
      <c r="CL58">
        <v>224</v>
      </c>
      <c r="CM58">
        <v>226.25</v>
      </c>
      <c r="CN58" t="s">
        <v>1249</v>
      </c>
      <c r="CO58">
        <v>221</v>
      </c>
      <c r="CP58">
        <v>224.5</v>
      </c>
      <c r="CQ58">
        <v>226</v>
      </c>
      <c r="CR58">
        <v>225</v>
      </c>
      <c r="CS58">
        <v>226.25</v>
      </c>
      <c r="CT58">
        <v>229</v>
      </c>
      <c r="CU58">
        <v>237</v>
      </c>
      <c r="CV58">
        <v>236</v>
      </c>
      <c r="CW58">
        <v>241</v>
      </c>
      <c r="CX58">
        <v>244</v>
      </c>
      <c r="CY58">
        <v>243.25</v>
      </c>
      <c r="CZ58">
        <v>244</v>
      </c>
      <c r="DA58">
        <v>244</v>
      </c>
      <c r="DB58" s="247">
        <v>243.5</v>
      </c>
      <c r="DC58">
        <v>242</v>
      </c>
      <c r="DD58">
        <v>249</v>
      </c>
      <c r="DE58">
        <v>246.75</v>
      </c>
      <c r="DF58">
        <v>247</v>
      </c>
      <c r="DG58">
        <v>243</v>
      </c>
      <c r="DH58">
        <v>243.75</v>
      </c>
      <c r="DI58">
        <v>242</v>
      </c>
      <c r="DJ58">
        <v>242</v>
      </c>
      <c r="DK58">
        <v>243.5</v>
      </c>
      <c r="DL58">
        <v>248</v>
      </c>
      <c r="DM58">
        <v>256</v>
      </c>
      <c r="DN58">
        <v>254.75</v>
      </c>
      <c r="DO58">
        <v>259</v>
      </c>
      <c r="DP58">
        <v>255</v>
      </c>
      <c r="DQ58">
        <v>257.5</v>
      </c>
      <c r="DR58">
        <v>261</v>
      </c>
      <c r="DS58">
        <v>269</v>
      </c>
      <c r="DT58">
        <v>267.25</v>
      </c>
      <c r="DU58">
        <v>270</v>
      </c>
      <c r="DV58">
        <v>270</v>
      </c>
      <c r="DW58">
        <v>271.75</v>
      </c>
      <c r="DX58">
        <v>277</v>
      </c>
      <c r="DY58">
        <v>278</v>
      </c>
      <c r="DZ58">
        <v>281</v>
      </c>
      <c r="EA58" t="s">
        <v>1250</v>
      </c>
      <c r="EB58">
        <v>304</v>
      </c>
      <c r="EC58">
        <v>311</v>
      </c>
      <c r="ED58">
        <v>345</v>
      </c>
      <c r="EE58">
        <v>382</v>
      </c>
      <c r="EF58">
        <v>369.5</v>
      </c>
      <c r="EG58">
        <v>369</v>
      </c>
      <c r="EH58">
        <v>365.03192149406379</v>
      </c>
      <c r="EI58">
        <v>365.2659607470319</v>
      </c>
      <c r="EJ58">
        <v>362</v>
      </c>
      <c r="EK58">
        <v>363</v>
      </c>
      <c r="EL58">
        <v>357.5</v>
      </c>
      <c r="EM58">
        <v>342</v>
      </c>
      <c r="EN58">
        <v>343</v>
      </c>
      <c r="EO58">
        <v>344.5</v>
      </c>
      <c r="EP58">
        <v>350</v>
      </c>
      <c r="EQ58">
        <v>372</v>
      </c>
      <c r="ER58">
        <v>376.5</v>
      </c>
      <c r="ES58" t="s">
        <v>1251</v>
      </c>
      <c r="ET58">
        <v>429</v>
      </c>
      <c r="EU58">
        <v>432.25</v>
      </c>
      <c r="EV58">
        <v>459</v>
      </c>
      <c r="EW58">
        <v>477</v>
      </c>
      <c r="EX58">
        <v>474.25</v>
      </c>
      <c r="EY58">
        <v>484</v>
      </c>
      <c r="EZ58">
        <v>486</v>
      </c>
      <c r="FA58">
        <v>485.25</v>
      </c>
      <c r="FB58">
        <v>485</v>
      </c>
      <c r="FC58">
        <v>444</v>
      </c>
      <c r="FD58">
        <v>461</v>
      </c>
      <c r="FE58">
        <v>471</v>
      </c>
      <c r="FF58">
        <v>465</v>
      </c>
      <c r="FG58">
        <v>460.75</v>
      </c>
      <c r="FH58">
        <v>442</v>
      </c>
      <c r="FI58">
        <v>437</v>
      </c>
      <c r="FJ58">
        <v>438.75</v>
      </c>
      <c r="FK58">
        <v>439</v>
      </c>
      <c r="FL58">
        <v>455</v>
      </c>
      <c r="FM58">
        <v>337.25</v>
      </c>
      <c r="FP58">
        <v>0</v>
      </c>
      <c r="FS58">
        <v>0</v>
      </c>
      <c r="FV58">
        <v>0</v>
      </c>
      <c r="FY58">
        <v>0</v>
      </c>
      <c r="GB58">
        <v>0</v>
      </c>
      <c r="GE58">
        <v>0</v>
      </c>
    </row>
    <row r="59" spans="1:187">
      <c r="A59">
        <v>52</v>
      </c>
      <c r="B59" t="s">
        <v>208</v>
      </c>
      <c r="C59" t="s">
        <v>1252</v>
      </c>
      <c r="D59" t="s">
        <v>1253</v>
      </c>
      <c r="E59">
        <v>31</v>
      </c>
      <c r="F59">
        <v>31</v>
      </c>
      <c r="G59">
        <v>31</v>
      </c>
      <c r="H59">
        <v>31</v>
      </c>
      <c r="I59">
        <v>35</v>
      </c>
      <c r="J59">
        <v>39</v>
      </c>
      <c r="K59">
        <v>44</v>
      </c>
      <c r="L59">
        <v>46</v>
      </c>
      <c r="M59">
        <v>49</v>
      </c>
      <c r="N59">
        <v>46</v>
      </c>
      <c r="O59">
        <v>44</v>
      </c>
      <c r="P59">
        <v>43</v>
      </c>
      <c r="Q59">
        <v>42</v>
      </c>
      <c r="R59" t="s">
        <v>1225</v>
      </c>
      <c r="S59">
        <v>42</v>
      </c>
      <c r="T59">
        <v>42</v>
      </c>
      <c r="U59">
        <v>42</v>
      </c>
      <c r="V59">
        <v>42</v>
      </c>
      <c r="W59">
        <v>42</v>
      </c>
      <c r="X59">
        <v>42</v>
      </c>
      <c r="Y59">
        <v>44</v>
      </c>
      <c r="Z59">
        <v>46</v>
      </c>
      <c r="AA59">
        <v>48</v>
      </c>
      <c r="AB59">
        <v>48</v>
      </c>
      <c r="AC59">
        <v>48</v>
      </c>
      <c r="AD59">
        <v>48</v>
      </c>
      <c r="AE59">
        <v>48</v>
      </c>
      <c r="AF59" t="s">
        <v>1098</v>
      </c>
      <c r="AG59">
        <v>49</v>
      </c>
      <c r="AH59">
        <v>49</v>
      </c>
      <c r="AI59">
        <v>49</v>
      </c>
      <c r="AJ59">
        <v>49</v>
      </c>
      <c r="AK59">
        <v>49</v>
      </c>
      <c r="AL59">
        <v>54</v>
      </c>
      <c r="AM59">
        <v>61</v>
      </c>
      <c r="AN59">
        <v>65</v>
      </c>
      <c r="AO59">
        <v>70</v>
      </c>
      <c r="AP59">
        <v>70</v>
      </c>
      <c r="AQ59">
        <v>70</v>
      </c>
      <c r="AR59">
        <v>70</v>
      </c>
      <c r="AS59">
        <v>73</v>
      </c>
      <c r="AT59" t="s">
        <v>1254</v>
      </c>
      <c r="AU59">
        <v>71</v>
      </c>
      <c r="AV59">
        <v>74</v>
      </c>
      <c r="AW59">
        <v>78</v>
      </c>
      <c r="AX59">
        <v>80</v>
      </c>
      <c r="AY59">
        <v>82</v>
      </c>
      <c r="AZ59">
        <v>83</v>
      </c>
      <c r="BA59">
        <v>82</v>
      </c>
      <c r="BB59">
        <v>82</v>
      </c>
      <c r="BC59">
        <v>82</v>
      </c>
      <c r="BD59">
        <v>82</v>
      </c>
      <c r="BE59">
        <v>82</v>
      </c>
      <c r="BF59">
        <v>82</v>
      </c>
      <c r="BG59">
        <v>83</v>
      </c>
      <c r="BH59">
        <v>86</v>
      </c>
      <c r="BI59">
        <v>89</v>
      </c>
      <c r="BJ59">
        <v>93</v>
      </c>
      <c r="BK59">
        <v>98</v>
      </c>
      <c r="BL59">
        <v>99</v>
      </c>
      <c r="BM59">
        <v>100</v>
      </c>
      <c r="BN59">
        <v>107</v>
      </c>
      <c r="BO59">
        <v>124</v>
      </c>
      <c r="BP59">
        <v>133</v>
      </c>
      <c r="BQ59">
        <v>138</v>
      </c>
      <c r="BR59">
        <v>142</v>
      </c>
      <c r="BS59">
        <v>146</v>
      </c>
      <c r="BT59">
        <v>144</v>
      </c>
      <c r="BU59">
        <v>160</v>
      </c>
      <c r="BV59">
        <v>187</v>
      </c>
      <c r="BW59">
        <v>201</v>
      </c>
      <c r="BX59">
        <v>204</v>
      </c>
      <c r="BY59">
        <v>207</v>
      </c>
      <c r="BZ59">
        <v>212</v>
      </c>
      <c r="CA59">
        <v>212</v>
      </c>
      <c r="CB59">
        <v>202</v>
      </c>
      <c r="CC59">
        <v>203</v>
      </c>
      <c r="CD59">
        <v>200.5</v>
      </c>
      <c r="CE59">
        <v>194</v>
      </c>
      <c r="CF59">
        <v>190</v>
      </c>
      <c r="CG59">
        <v>192.25</v>
      </c>
      <c r="CH59">
        <v>195</v>
      </c>
      <c r="CI59">
        <v>191</v>
      </c>
      <c r="CJ59">
        <v>193</v>
      </c>
      <c r="CK59">
        <v>195</v>
      </c>
      <c r="CL59">
        <v>215</v>
      </c>
      <c r="CM59">
        <v>208.5</v>
      </c>
      <c r="CN59" t="s">
        <v>1255</v>
      </c>
      <c r="CO59">
        <v>205</v>
      </c>
      <c r="CP59">
        <v>208.25</v>
      </c>
      <c r="CQ59">
        <v>214</v>
      </c>
      <c r="CR59">
        <v>214</v>
      </c>
      <c r="CS59">
        <v>212.25</v>
      </c>
      <c r="CT59">
        <v>207</v>
      </c>
      <c r="CU59">
        <v>201</v>
      </c>
      <c r="CV59">
        <v>202.75</v>
      </c>
      <c r="CW59">
        <v>202</v>
      </c>
      <c r="CX59">
        <v>197</v>
      </c>
      <c r="CY59">
        <v>200</v>
      </c>
      <c r="CZ59">
        <v>204</v>
      </c>
      <c r="DA59">
        <v>204</v>
      </c>
      <c r="DB59" s="247">
        <v>204.25</v>
      </c>
      <c r="DC59">
        <v>205</v>
      </c>
      <c r="DD59">
        <v>222</v>
      </c>
      <c r="DE59">
        <v>218.25</v>
      </c>
      <c r="DF59">
        <v>224</v>
      </c>
      <c r="DG59">
        <v>224</v>
      </c>
      <c r="DH59">
        <v>225.25</v>
      </c>
      <c r="DI59">
        <v>229</v>
      </c>
      <c r="DJ59">
        <v>216</v>
      </c>
      <c r="DK59">
        <v>218</v>
      </c>
      <c r="DL59">
        <v>211</v>
      </c>
      <c r="DM59">
        <v>213</v>
      </c>
      <c r="DN59">
        <v>215.5</v>
      </c>
      <c r="DO59">
        <v>225</v>
      </c>
      <c r="DP59">
        <v>241</v>
      </c>
      <c r="DQ59">
        <v>242.75</v>
      </c>
      <c r="DR59">
        <v>264</v>
      </c>
      <c r="DS59">
        <v>277</v>
      </c>
      <c r="DT59">
        <v>276.25</v>
      </c>
      <c r="DU59">
        <v>287</v>
      </c>
      <c r="DV59">
        <v>287</v>
      </c>
      <c r="DW59">
        <v>296.5</v>
      </c>
      <c r="DX59">
        <v>325</v>
      </c>
      <c r="DY59">
        <v>325</v>
      </c>
      <c r="DZ59">
        <v>322.5</v>
      </c>
      <c r="EA59" t="s">
        <v>1132</v>
      </c>
      <c r="EB59">
        <v>315</v>
      </c>
      <c r="EC59">
        <v>315.75</v>
      </c>
      <c r="ED59">
        <v>318</v>
      </c>
      <c r="EE59">
        <v>323</v>
      </c>
      <c r="EF59">
        <v>323.25</v>
      </c>
      <c r="EG59">
        <v>329</v>
      </c>
      <c r="EH59">
        <v>335.53175861423392</v>
      </c>
      <c r="EI59">
        <v>335.01587930711696</v>
      </c>
      <c r="EJ59">
        <v>340</v>
      </c>
      <c r="EK59">
        <v>341</v>
      </c>
      <c r="EL59">
        <v>342</v>
      </c>
      <c r="EM59">
        <v>346</v>
      </c>
      <c r="EN59">
        <v>346</v>
      </c>
      <c r="EO59">
        <v>349.75</v>
      </c>
      <c r="EP59">
        <v>361</v>
      </c>
      <c r="EQ59">
        <v>362</v>
      </c>
      <c r="ER59">
        <v>360</v>
      </c>
      <c r="ES59" t="s">
        <v>1195</v>
      </c>
      <c r="ET59">
        <v>354</v>
      </c>
      <c r="EU59">
        <v>354.5</v>
      </c>
      <c r="EV59">
        <v>355</v>
      </c>
      <c r="EW59">
        <v>358</v>
      </c>
      <c r="EX59">
        <v>358.25</v>
      </c>
      <c r="EY59">
        <v>362</v>
      </c>
      <c r="EZ59">
        <v>365</v>
      </c>
      <c r="FA59">
        <v>366</v>
      </c>
      <c r="FB59">
        <v>372</v>
      </c>
      <c r="FC59">
        <v>373</v>
      </c>
      <c r="FD59">
        <v>373.75</v>
      </c>
      <c r="FE59">
        <v>377</v>
      </c>
      <c r="FF59">
        <v>377</v>
      </c>
      <c r="FG59">
        <v>378</v>
      </c>
      <c r="FH59">
        <v>381</v>
      </c>
      <c r="FI59">
        <v>374</v>
      </c>
      <c r="FJ59">
        <v>376</v>
      </c>
      <c r="FK59">
        <v>375</v>
      </c>
      <c r="FL59">
        <v>375</v>
      </c>
      <c r="FM59">
        <v>281.25</v>
      </c>
      <c r="FP59">
        <v>0</v>
      </c>
      <c r="FS59">
        <v>0</v>
      </c>
      <c r="FV59">
        <v>0</v>
      </c>
      <c r="FY59">
        <v>0</v>
      </c>
      <c r="GB59">
        <v>0</v>
      </c>
      <c r="GE59">
        <v>0</v>
      </c>
    </row>
    <row r="60" spans="1:187">
      <c r="A60">
        <v>53</v>
      </c>
      <c r="B60" t="s">
        <v>209</v>
      </c>
      <c r="C60" t="s">
        <v>1256</v>
      </c>
      <c r="D60" t="s">
        <v>170</v>
      </c>
      <c r="P60">
        <v>22</v>
      </c>
      <c r="Q60">
        <v>22</v>
      </c>
      <c r="R60" t="s">
        <v>1229</v>
      </c>
      <c r="S60">
        <v>20</v>
      </c>
      <c r="T60">
        <v>22</v>
      </c>
      <c r="U60">
        <v>22</v>
      </c>
      <c r="V60">
        <v>22</v>
      </c>
      <c r="W60">
        <v>21</v>
      </c>
      <c r="X60">
        <v>20</v>
      </c>
      <c r="Y60">
        <v>21</v>
      </c>
      <c r="Z60">
        <v>22</v>
      </c>
      <c r="AA60">
        <v>22</v>
      </c>
      <c r="AB60">
        <v>23</v>
      </c>
      <c r="AC60">
        <v>24</v>
      </c>
      <c r="AD60">
        <v>24</v>
      </c>
      <c r="AE60">
        <v>23</v>
      </c>
      <c r="AF60" t="s">
        <v>1181</v>
      </c>
      <c r="AG60">
        <v>25</v>
      </c>
      <c r="AH60">
        <v>26</v>
      </c>
      <c r="AI60">
        <v>26</v>
      </c>
      <c r="AJ60">
        <v>27</v>
      </c>
      <c r="AK60">
        <v>27</v>
      </c>
      <c r="AL60">
        <v>30</v>
      </c>
      <c r="AM60">
        <v>36</v>
      </c>
      <c r="AN60">
        <v>39</v>
      </c>
      <c r="AO60">
        <v>42</v>
      </c>
      <c r="AP60">
        <v>44</v>
      </c>
      <c r="AQ60">
        <v>48</v>
      </c>
      <c r="AR60">
        <v>50</v>
      </c>
      <c r="AS60">
        <v>51</v>
      </c>
      <c r="AT60" t="s">
        <v>1257</v>
      </c>
      <c r="AU60">
        <v>54</v>
      </c>
      <c r="AV60">
        <v>57</v>
      </c>
      <c r="AW60">
        <v>62</v>
      </c>
      <c r="AX60">
        <v>65</v>
      </c>
      <c r="AY60">
        <v>65</v>
      </c>
      <c r="AZ60">
        <v>64</v>
      </c>
      <c r="BA60">
        <v>64</v>
      </c>
      <c r="BB60">
        <v>64</v>
      </c>
      <c r="BC60">
        <v>65</v>
      </c>
      <c r="BD60">
        <v>66</v>
      </c>
      <c r="BE60">
        <v>67</v>
      </c>
      <c r="BF60">
        <v>68</v>
      </c>
      <c r="BG60">
        <v>72</v>
      </c>
      <c r="BH60">
        <v>74</v>
      </c>
      <c r="BI60">
        <v>79</v>
      </c>
      <c r="BJ60">
        <v>86</v>
      </c>
      <c r="BK60">
        <v>91</v>
      </c>
      <c r="BL60">
        <v>96</v>
      </c>
      <c r="BM60">
        <v>100</v>
      </c>
      <c r="BN60">
        <v>121</v>
      </c>
      <c r="BO60">
        <v>147</v>
      </c>
      <c r="BP60">
        <v>155</v>
      </c>
      <c r="BQ60">
        <v>165</v>
      </c>
      <c r="BR60">
        <v>180</v>
      </c>
      <c r="BS60">
        <v>200</v>
      </c>
      <c r="BT60">
        <v>217</v>
      </c>
      <c r="BU60">
        <v>238</v>
      </c>
      <c r="BV60">
        <v>255</v>
      </c>
      <c r="BW60">
        <v>258</v>
      </c>
      <c r="BX60">
        <v>272</v>
      </c>
      <c r="BY60">
        <v>284</v>
      </c>
      <c r="BZ60">
        <v>283</v>
      </c>
      <c r="CA60">
        <v>271</v>
      </c>
      <c r="CB60">
        <v>270</v>
      </c>
      <c r="CC60">
        <v>278</v>
      </c>
      <c r="CD60">
        <v>277.5</v>
      </c>
      <c r="CE60">
        <v>284</v>
      </c>
      <c r="CF60">
        <v>289</v>
      </c>
      <c r="CG60">
        <v>288.75</v>
      </c>
      <c r="CH60">
        <v>293</v>
      </c>
      <c r="CI60">
        <v>298</v>
      </c>
      <c r="CJ60">
        <v>297.75</v>
      </c>
      <c r="CK60">
        <v>302</v>
      </c>
      <c r="CL60">
        <v>312</v>
      </c>
      <c r="CM60">
        <v>310.75</v>
      </c>
      <c r="CN60" t="s">
        <v>1101</v>
      </c>
      <c r="CO60">
        <v>320</v>
      </c>
      <c r="CP60">
        <v>322</v>
      </c>
      <c r="CQ60">
        <v>331</v>
      </c>
      <c r="CR60">
        <v>336</v>
      </c>
      <c r="CS60">
        <v>336.75</v>
      </c>
      <c r="CT60">
        <v>344</v>
      </c>
      <c r="CU60">
        <v>354</v>
      </c>
      <c r="CV60">
        <v>352.5</v>
      </c>
      <c r="CW60">
        <v>358</v>
      </c>
      <c r="CX60">
        <v>368</v>
      </c>
      <c r="CY60">
        <v>367.5</v>
      </c>
      <c r="CZ60">
        <v>376</v>
      </c>
      <c r="DA60">
        <v>387</v>
      </c>
      <c r="DB60" s="247">
        <v>386.25</v>
      </c>
      <c r="DC60">
        <v>395</v>
      </c>
      <c r="DD60">
        <v>395</v>
      </c>
      <c r="DE60">
        <v>396</v>
      </c>
      <c r="DF60">
        <v>399</v>
      </c>
      <c r="DG60">
        <v>398</v>
      </c>
      <c r="DH60">
        <v>399.5</v>
      </c>
      <c r="DI60">
        <v>403</v>
      </c>
      <c r="DJ60">
        <v>406</v>
      </c>
      <c r="DK60">
        <v>405.75</v>
      </c>
      <c r="DL60">
        <v>408</v>
      </c>
      <c r="DM60">
        <v>413</v>
      </c>
      <c r="DN60">
        <v>413.25</v>
      </c>
      <c r="DO60">
        <v>419</v>
      </c>
      <c r="DP60">
        <v>424</v>
      </c>
      <c r="DQ60">
        <v>425.25</v>
      </c>
      <c r="DR60">
        <v>434</v>
      </c>
      <c r="DS60">
        <v>451</v>
      </c>
      <c r="DT60">
        <v>452</v>
      </c>
      <c r="DU60">
        <v>472</v>
      </c>
      <c r="DV60">
        <v>475</v>
      </c>
      <c r="DW60">
        <v>476</v>
      </c>
      <c r="DX60">
        <v>482</v>
      </c>
      <c r="DY60">
        <v>487</v>
      </c>
      <c r="DZ60">
        <v>491.25</v>
      </c>
      <c r="EA60" t="s">
        <v>1258</v>
      </c>
      <c r="EB60">
        <v>517</v>
      </c>
      <c r="EC60">
        <v>519.25</v>
      </c>
      <c r="ED60">
        <v>534</v>
      </c>
      <c r="EE60">
        <v>600</v>
      </c>
      <c r="EF60">
        <v>590</v>
      </c>
      <c r="EG60">
        <v>626</v>
      </c>
      <c r="EH60">
        <v>636.14204849003477</v>
      </c>
      <c r="EI60">
        <v>636.82102424501738</v>
      </c>
      <c r="EJ60">
        <v>649</v>
      </c>
      <c r="EK60">
        <v>680</v>
      </c>
      <c r="EL60">
        <v>689.25</v>
      </c>
      <c r="EM60">
        <v>748</v>
      </c>
      <c r="EN60">
        <v>760</v>
      </c>
      <c r="EO60">
        <v>763.75</v>
      </c>
      <c r="EP60">
        <v>787</v>
      </c>
      <c r="EQ60">
        <v>736</v>
      </c>
      <c r="ER60">
        <v>752</v>
      </c>
      <c r="ES60" t="s">
        <v>1259</v>
      </c>
      <c r="ET60">
        <v>772</v>
      </c>
      <c r="EU60">
        <v>771.25</v>
      </c>
      <c r="EV60">
        <v>792</v>
      </c>
      <c r="EW60">
        <v>806</v>
      </c>
      <c r="EX60">
        <v>801</v>
      </c>
      <c r="EY60">
        <v>800</v>
      </c>
      <c r="EZ60">
        <v>808</v>
      </c>
      <c r="FA60">
        <v>796.75</v>
      </c>
      <c r="FB60">
        <v>771</v>
      </c>
      <c r="FC60">
        <v>773</v>
      </c>
      <c r="FD60">
        <v>772</v>
      </c>
      <c r="FE60">
        <v>771</v>
      </c>
      <c r="FF60">
        <v>789</v>
      </c>
      <c r="FG60">
        <v>782.5</v>
      </c>
      <c r="FH60">
        <v>781</v>
      </c>
      <c r="FI60">
        <v>779</v>
      </c>
      <c r="FJ60">
        <v>782</v>
      </c>
      <c r="FK60">
        <v>789</v>
      </c>
      <c r="FL60">
        <v>766</v>
      </c>
      <c r="FM60">
        <v>580.25</v>
      </c>
      <c r="FP60">
        <v>0</v>
      </c>
      <c r="FS60">
        <v>0</v>
      </c>
      <c r="FV60">
        <v>0</v>
      </c>
      <c r="FY60">
        <v>0</v>
      </c>
      <c r="GB60">
        <v>0</v>
      </c>
      <c r="GE60">
        <v>0</v>
      </c>
    </row>
    <row r="61" spans="1:187">
      <c r="A61">
        <v>54</v>
      </c>
      <c r="B61" t="s">
        <v>210</v>
      </c>
      <c r="C61" t="s">
        <v>1256</v>
      </c>
      <c r="D61" t="s">
        <v>170</v>
      </c>
      <c r="R61" t="s">
        <v>170</v>
      </c>
      <c r="AF61" t="s">
        <v>170</v>
      </c>
      <c r="AT61" t="s">
        <v>170</v>
      </c>
      <c r="AU61">
        <v>57</v>
      </c>
      <c r="AV61">
        <v>64</v>
      </c>
      <c r="AW61">
        <v>70</v>
      </c>
      <c r="AX61">
        <v>70</v>
      </c>
      <c r="AY61">
        <v>66</v>
      </c>
      <c r="AZ61">
        <v>66</v>
      </c>
      <c r="BA61">
        <v>66</v>
      </c>
      <c r="BB61">
        <v>65</v>
      </c>
      <c r="BC61">
        <v>65</v>
      </c>
      <c r="BD61">
        <v>67</v>
      </c>
      <c r="BE61">
        <v>68</v>
      </c>
      <c r="BF61">
        <v>72</v>
      </c>
      <c r="BG61">
        <v>71</v>
      </c>
      <c r="BH61">
        <v>71</v>
      </c>
      <c r="BI61">
        <v>75</v>
      </c>
      <c r="BJ61">
        <v>88</v>
      </c>
      <c r="BK61">
        <v>93</v>
      </c>
      <c r="BL61">
        <v>96</v>
      </c>
      <c r="BM61">
        <v>100</v>
      </c>
      <c r="BN61">
        <v>117</v>
      </c>
      <c r="BO61">
        <v>137</v>
      </c>
      <c r="BP61">
        <v>151</v>
      </c>
      <c r="BQ61">
        <v>165</v>
      </c>
      <c r="BR61">
        <v>178</v>
      </c>
      <c r="BS61">
        <v>195</v>
      </c>
      <c r="BT61">
        <v>217</v>
      </c>
      <c r="BU61">
        <v>242</v>
      </c>
      <c r="BV61">
        <v>256</v>
      </c>
      <c r="BW61">
        <v>264</v>
      </c>
      <c r="BX61">
        <v>284</v>
      </c>
      <c r="BY61">
        <v>296</v>
      </c>
      <c r="BZ61">
        <v>289</v>
      </c>
      <c r="CA61">
        <v>279</v>
      </c>
      <c r="CB61">
        <v>276</v>
      </c>
      <c r="CC61">
        <v>283</v>
      </c>
      <c r="CD61">
        <v>283.5</v>
      </c>
      <c r="CE61">
        <v>292</v>
      </c>
      <c r="CF61">
        <v>300</v>
      </c>
      <c r="CG61">
        <v>299</v>
      </c>
      <c r="CH61">
        <v>304</v>
      </c>
      <c r="CI61">
        <v>309</v>
      </c>
      <c r="CJ61">
        <v>308.75</v>
      </c>
      <c r="CK61">
        <v>313</v>
      </c>
      <c r="CL61">
        <v>324</v>
      </c>
      <c r="CM61">
        <v>323.75</v>
      </c>
      <c r="CN61" t="s">
        <v>1260</v>
      </c>
      <c r="CO61">
        <v>335</v>
      </c>
      <c r="CP61">
        <v>336.5</v>
      </c>
      <c r="CQ61">
        <v>342</v>
      </c>
      <c r="CR61">
        <v>346</v>
      </c>
      <c r="CS61">
        <v>347.5</v>
      </c>
      <c r="CT61">
        <v>356</v>
      </c>
      <c r="CU61">
        <v>371</v>
      </c>
      <c r="CV61">
        <v>368.5</v>
      </c>
      <c r="CW61">
        <v>376</v>
      </c>
      <c r="CX61">
        <v>379</v>
      </c>
      <c r="CY61">
        <v>380.5</v>
      </c>
      <c r="CZ61">
        <v>388</v>
      </c>
      <c r="DA61">
        <v>407</v>
      </c>
      <c r="DB61" s="247">
        <v>404.75</v>
      </c>
      <c r="DC61">
        <v>417</v>
      </c>
      <c r="DD61">
        <v>414</v>
      </c>
      <c r="DE61">
        <v>415.25</v>
      </c>
      <c r="DF61">
        <v>416</v>
      </c>
      <c r="DG61">
        <v>411</v>
      </c>
      <c r="DH61">
        <v>412.75</v>
      </c>
      <c r="DI61">
        <v>413</v>
      </c>
      <c r="DJ61">
        <v>415</v>
      </c>
      <c r="DK61">
        <v>414.5</v>
      </c>
      <c r="DL61">
        <v>415</v>
      </c>
      <c r="DM61">
        <v>420</v>
      </c>
      <c r="DN61">
        <v>420.25</v>
      </c>
      <c r="DO61">
        <v>426</v>
      </c>
      <c r="DP61">
        <v>427</v>
      </c>
      <c r="DQ61">
        <v>429</v>
      </c>
      <c r="DR61">
        <v>436</v>
      </c>
      <c r="DS61">
        <v>439</v>
      </c>
      <c r="DT61">
        <v>439</v>
      </c>
      <c r="DU61">
        <v>442</v>
      </c>
      <c r="DV61">
        <v>448</v>
      </c>
      <c r="DW61">
        <v>448</v>
      </c>
      <c r="DX61">
        <v>454</v>
      </c>
      <c r="DY61">
        <v>460</v>
      </c>
      <c r="DZ61">
        <v>466.25</v>
      </c>
      <c r="EA61" t="s">
        <v>1261</v>
      </c>
      <c r="EB61">
        <v>505</v>
      </c>
      <c r="EC61">
        <v>508</v>
      </c>
      <c r="ED61">
        <v>531</v>
      </c>
      <c r="EE61">
        <v>561</v>
      </c>
      <c r="EF61">
        <v>559</v>
      </c>
      <c r="EG61">
        <v>583</v>
      </c>
      <c r="EH61">
        <v>593.5397425074483</v>
      </c>
      <c r="EI61">
        <v>588.7698712537242</v>
      </c>
      <c r="EJ61">
        <v>585</v>
      </c>
      <c r="EK61">
        <v>595</v>
      </c>
      <c r="EL61">
        <v>623.25</v>
      </c>
      <c r="EM61">
        <v>718</v>
      </c>
      <c r="EN61">
        <v>714</v>
      </c>
      <c r="EO61">
        <v>718.5</v>
      </c>
      <c r="EP61">
        <v>728</v>
      </c>
      <c r="EQ61">
        <v>741</v>
      </c>
      <c r="ER61">
        <v>739</v>
      </c>
      <c r="ES61" t="s">
        <v>1262</v>
      </c>
      <c r="ET61">
        <v>761</v>
      </c>
      <c r="EU61">
        <v>764.5</v>
      </c>
      <c r="EV61">
        <v>790</v>
      </c>
      <c r="EW61">
        <v>809</v>
      </c>
      <c r="EX61">
        <v>800.5</v>
      </c>
      <c r="EY61">
        <v>794</v>
      </c>
      <c r="EZ61">
        <v>809</v>
      </c>
      <c r="FA61">
        <v>785</v>
      </c>
      <c r="FB61">
        <v>728</v>
      </c>
      <c r="FC61">
        <v>731</v>
      </c>
      <c r="FD61">
        <v>728.25</v>
      </c>
      <c r="FE61">
        <v>723</v>
      </c>
      <c r="FF61">
        <v>747</v>
      </c>
      <c r="FG61">
        <v>733.5</v>
      </c>
      <c r="FH61">
        <v>717</v>
      </c>
      <c r="FI61">
        <v>717</v>
      </c>
      <c r="FJ61">
        <v>721.5</v>
      </c>
      <c r="FK61">
        <v>735</v>
      </c>
      <c r="FL61">
        <v>685</v>
      </c>
      <c r="FM61">
        <v>526.25</v>
      </c>
      <c r="FP61">
        <v>0</v>
      </c>
      <c r="FS61">
        <v>0</v>
      </c>
      <c r="FV61">
        <v>0</v>
      </c>
      <c r="FY61">
        <v>0</v>
      </c>
      <c r="GB61">
        <v>0</v>
      </c>
      <c r="GE61">
        <v>0</v>
      </c>
    </row>
    <row r="62" spans="1:187">
      <c r="A62">
        <v>55</v>
      </c>
      <c r="B62" t="s">
        <v>211</v>
      </c>
      <c r="C62" t="s">
        <v>1256</v>
      </c>
      <c r="D62" t="s">
        <v>170</v>
      </c>
      <c r="P62">
        <v>23</v>
      </c>
      <c r="Q62">
        <v>23</v>
      </c>
      <c r="R62" t="s">
        <v>1201</v>
      </c>
      <c r="S62">
        <v>21</v>
      </c>
      <c r="T62">
        <v>23</v>
      </c>
      <c r="U62">
        <v>23</v>
      </c>
      <c r="V62">
        <v>24</v>
      </c>
      <c r="W62">
        <v>24</v>
      </c>
      <c r="X62">
        <v>24</v>
      </c>
      <c r="Y62">
        <v>24</v>
      </c>
      <c r="Z62">
        <v>25</v>
      </c>
      <c r="AA62">
        <v>25</v>
      </c>
      <c r="AB62">
        <v>25</v>
      </c>
      <c r="AC62">
        <v>26</v>
      </c>
      <c r="AD62">
        <v>26</v>
      </c>
      <c r="AE62">
        <v>27</v>
      </c>
      <c r="AF62" t="s">
        <v>1263</v>
      </c>
      <c r="AG62">
        <v>27</v>
      </c>
      <c r="AH62">
        <v>28</v>
      </c>
      <c r="AI62">
        <v>28</v>
      </c>
      <c r="AJ62">
        <v>30</v>
      </c>
      <c r="AK62">
        <v>30</v>
      </c>
      <c r="AL62">
        <v>32</v>
      </c>
      <c r="AM62">
        <v>39</v>
      </c>
      <c r="AN62">
        <v>42</v>
      </c>
      <c r="AO62">
        <v>43</v>
      </c>
      <c r="AP62">
        <v>42</v>
      </c>
      <c r="AQ62">
        <v>46</v>
      </c>
      <c r="AR62">
        <v>46</v>
      </c>
      <c r="AS62">
        <v>47</v>
      </c>
      <c r="AT62" t="s">
        <v>1182</v>
      </c>
      <c r="AU62">
        <v>53</v>
      </c>
      <c r="AV62">
        <v>54</v>
      </c>
      <c r="AW62">
        <v>59</v>
      </c>
      <c r="AX62">
        <v>61</v>
      </c>
      <c r="AY62">
        <v>61</v>
      </c>
      <c r="AZ62">
        <v>62</v>
      </c>
      <c r="BA62">
        <v>60</v>
      </c>
      <c r="BB62">
        <v>60</v>
      </c>
      <c r="BC62">
        <v>61</v>
      </c>
      <c r="BD62">
        <v>61</v>
      </c>
      <c r="BE62">
        <v>62</v>
      </c>
      <c r="BF62">
        <v>67</v>
      </c>
      <c r="BG62">
        <v>74</v>
      </c>
      <c r="BH62">
        <v>71</v>
      </c>
      <c r="BI62">
        <v>75</v>
      </c>
      <c r="BJ62">
        <v>86</v>
      </c>
      <c r="BK62">
        <v>92</v>
      </c>
      <c r="BL62">
        <v>97</v>
      </c>
      <c r="BM62">
        <v>100</v>
      </c>
      <c r="BN62">
        <v>120</v>
      </c>
      <c r="BO62">
        <v>147</v>
      </c>
      <c r="BP62">
        <v>157</v>
      </c>
      <c r="BQ62">
        <v>168</v>
      </c>
      <c r="BR62">
        <v>183</v>
      </c>
      <c r="BS62">
        <v>204</v>
      </c>
      <c r="BT62">
        <v>220</v>
      </c>
      <c r="BU62">
        <v>239</v>
      </c>
      <c r="BV62">
        <v>259</v>
      </c>
      <c r="BW62">
        <v>261</v>
      </c>
      <c r="BX62">
        <v>275</v>
      </c>
      <c r="BY62">
        <v>286</v>
      </c>
      <c r="BZ62">
        <v>287</v>
      </c>
      <c r="CA62">
        <v>273</v>
      </c>
      <c r="CB62">
        <v>273</v>
      </c>
      <c r="CC62">
        <v>280</v>
      </c>
      <c r="CD62">
        <v>279.5</v>
      </c>
      <c r="CE62">
        <v>285</v>
      </c>
      <c r="CF62">
        <v>290</v>
      </c>
      <c r="CG62">
        <v>289.75</v>
      </c>
      <c r="CH62">
        <v>294</v>
      </c>
      <c r="CI62">
        <v>300</v>
      </c>
      <c r="CJ62">
        <v>299.5</v>
      </c>
      <c r="CK62">
        <v>304</v>
      </c>
      <c r="CL62">
        <v>313</v>
      </c>
      <c r="CM62">
        <v>312</v>
      </c>
      <c r="CN62" t="s">
        <v>1264</v>
      </c>
      <c r="CO62">
        <v>320</v>
      </c>
      <c r="CP62">
        <v>322.75</v>
      </c>
      <c r="CQ62">
        <v>333</v>
      </c>
      <c r="CR62">
        <v>338</v>
      </c>
      <c r="CS62">
        <v>338.5</v>
      </c>
      <c r="CT62">
        <v>345</v>
      </c>
      <c r="CU62">
        <v>353</v>
      </c>
      <c r="CV62">
        <v>351.75</v>
      </c>
      <c r="CW62">
        <v>356</v>
      </c>
      <c r="CX62">
        <v>367</v>
      </c>
      <c r="CY62">
        <v>366.25</v>
      </c>
      <c r="CZ62">
        <v>375</v>
      </c>
      <c r="DA62">
        <v>386</v>
      </c>
      <c r="DB62" s="247">
        <v>385.25</v>
      </c>
      <c r="DC62">
        <v>394</v>
      </c>
      <c r="DD62">
        <v>394</v>
      </c>
      <c r="DE62">
        <v>395</v>
      </c>
      <c r="DF62">
        <v>398</v>
      </c>
      <c r="DG62">
        <v>398</v>
      </c>
      <c r="DH62">
        <v>399.75</v>
      </c>
      <c r="DI62">
        <v>405</v>
      </c>
      <c r="DJ62">
        <v>407</v>
      </c>
      <c r="DK62">
        <v>407.5</v>
      </c>
      <c r="DL62">
        <v>411</v>
      </c>
      <c r="DM62">
        <v>416</v>
      </c>
      <c r="DN62">
        <v>416.5</v>
      </c>
      <c r="DO62">
        <v>423</v>
      </c>
      <c r="DP62">
        <v>429</v>
      </c>
      <c r="DQ62">
        <v>430</v>
      </c>
      <c r="DR62">
        <v>439</v>
      </c>
      <c r="DS62">
        <v>459</v>
      </c>
      <c r="DT62">
        <v>460.75</v>
      </c>
      <c r="DU62">
        <v>486</v>
      </c>
      <c r="DV62">
        <v>489</v>
      </c>
      <c r="DW62">
        <v>490</v>
      </c>
      <c r="DX62">
        <v>496</v>
      </c>
      <c r="DY62">
        <v>499</v>
      </c>
      <c r="DZ62">
        <v>503.25</v>
      </c>
      <c r="EA62" t="s">
        <v>1265</v>
      </c>
      <c r="EB62">
        <v>526</v>
      </c>
      <c r="EC62">
        <v>528</v>
      </c>
      <c r="ED62">
        <v>541</v>
      </c>
      <c r="EE62">
        <v>619</v>
      </c>
      <c r="EF62">
        <v>607</v>
      </c>
      <c r="EG62">
        <v>649</v>
      </c>
      <c r="EH62">
        <v>659.93674299691497</v>
      </c>
      <c r="EI62">
        <v>662.21837149845749</v>
      </c>
      <c r="EJ62">
        <v>680</v>
      </c>
      <c r="EK62">
        <v>716</v>
      </c>
      <c r="EL62">
        <v>722.5</v>
      </c>
      <c r="EM62">
        <v>778</v>
      </c>
      <c r="EN62">
        <v>795</v>
      </c>
      <c r="EO62">
        <v>798.5</v>
      </c>
      <c r="EP62">
        <v>826</v>
      </c>
      <c r="EQ62">
        <v>755</v>
      </c>
      <c r="ER62">
        <v>777</v>
      </c>
      <c r="ES62" t="s">
        <v>1266</v>
      </c>
      <c r="ET62">
        <v>797</v>
      </c>
      <c r="EU62">
        <v>795.5</v>
      </c>
      <c r="EV62">
        <v>816</v>
      </c>
      <c r="EW62">
        <v>829</v>
      </c>
      <c r="EX62">
        <v>824.5</v>
      </c>
      <c r="EY62">
        <v>824</v>
      </c>
      <c r="EZ62">
        <v>831</v>
      </c>
      <c r="FA62">
        <v>822.25</v>
      </c>
      <c r="FB62">
        <v>803</v>
      </c>
      <c r="FC62">
        <v>804</v>
      </c>
      <c r="FD62">
        <v>804</v>
      </c>
      <c r="FE62">
        <v>805</v>
      </c>
      <c r="FF62">
        <v>823</v>
      </c>
      <c r="FG62">
        <v>817.5</v>
      </c>
      <c r="FH62">
        <v>819</v>
      </c>
      <c r="FI62">
        <v>816</v>
      </c>
      <c r="FJ62">
        <v>819.25</v>
      </c>
      <c r="FK62">
        <v>826</v>
      </c>
      <c r="FL62">
        <v>804</v>
      </c>
      <c r="FM62">
        <v>608.5</v>
      </c>
      <c r="FP62">
        <v>0</v>
      </c>
      <c r="FS62">
        <v>0</v>
      </c>
      <c r="FV62">
        <v>0</v>
      </c>
      <c r="FY62">
        <v>0</v>
      </c>
      <c r="GB62">
        <v>0</v>
      </c>
      <c r="GE62">
        <v>0</v>
      </c>
    </row>
    <row r="63" spans="1:187">
      <c r="A63">
        <v>56</v>
      </c>
      <c r="DB63" s="247"/>
    </row>
    <row r="64" spans="1:187">
      <c r="DB64" s="247"/>
    </row>
    <row r="65" spans="106:106">
      <c r="DB65" s="247"/>
    </row>
    <row r="66" spans="106:106">
      <c r="DB66" s="247"/>
    </row>
    <row r="67" spans="106:106">
      <c r="DB67" s="247"/>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I133"/>
  <sheetViews>
    <sheetView tabSelected="1" topLeftCell="A10" workbookViewId="0">
      <selection activeCell="J17" sqref="J17"/>
    </sheetView>
  </sheetViews>
  <sheetFormatPr defaultRowHeight="12.75"/>
  <cols>
    <col min="2" max="2" width="9.83203125" bestFit="1" customWidth="1"/>
    <col min="3" max="5" width="10.83203125" customWidth="1"/>
    <col min="10" max="12" width="9.33203125" style="7"/>
    <col min="14" max="14" width="18.83203125" style="7" customWidth="1"/>
    <col min="20" max="21" width="10.83203125" customWidth="1"/>
  </cols>
  <sheetData>
    <row r="1" spans="1:3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c r="A2" s="2"/>
      <c r="B2" s="352" t="s">
        <v>301</v>
      </c>
      <c r="C2" s="352"/>
      <c r="D2" s="352"/>
      <c r="E2" s="352"/>
      <c r="F2" s="352"/>
      <c r="G2" s="352"/>
      <c r="H2" s="2"/>
      <c r="I2" s="352" t="s">
        <v>418</v>
      </c>
      <c r="J2" s="352"/>
      <c r="K2" s="352"/>
      <c r="L2" s="352"/>
      <c r="M2" s="352"/>
      <c r="N2" s="352"/>
      <c r="O2" s="352"/>
      <c r="P2" s="2"/>
      <c r="Q2" s="2"/>
      <c r="R2" s="352" t="s">
        <v>9</v>
      </c>
      <c r="S2" s="352"/>
      <c r="T2" s="352"/>
      <c r="U2" s="352"/>
      <c r="V2" s="2"/>
      <c r="W2" s="2"/>
      <c r="X2" s="2"/>
      <c r="Y2" s="2"/>
      <c r="Z2" s="2"/>
      <c r="AA2" s="2"/>
      <c r="AB2" s="2"/>
      <c r="AC2" s="2"/>
      <c r="AD2" s="2"/>
      <c r="AE2" s="2"/>
      <c r="AF2" s="2"/>
      <c r="AG2" s="2"/>
      <c r="AH2" s="2"/>
      <c r="AI2" s="2"/>
    </row>
    <row r="3" spans="1:35">
      <c r="A3" s="2"/>
      <c r="B3" s="2"/>
      <c r="C3" s="350" t="s">
        <v>460</v>
      </c>
      <c r="D3" s="350" t="s">
        <v>457</v>
      </c>
      <c r="E3" s="350" t="s">
        <v>458</v>
      </c>
      <c r="F3" s="350" t="s">
        <v>10</v>
      </c>
      <c r="G3" s="350" t="s">
        <v>465</v>
      </c>
      <c r="H3" s="2"/>
      <c r="I3" s="2"/>
      <c r="J3" s="350" t="s">
        <v>460</v>
      </c>
      <c r="K3" s="350" t="s">
        <v>457</v>
      </c>
      <c r="L3" s="350" t="s">
        <v>458</v>
      </c>
      <c r="M3" s="350" t="s">
        <v>10</v>
      </c>
      <c r="N3" s="353" t="s">
        <v>466</v>
      </c>
      <c r="O3" s="350" t="s">
        <v>465</v>
      </c>
      <c r="P3" s="2"/>
      <c r="Q3" s="2"/>
      <c r="T3" s="210" t="s">
        <v>260</v>
      </c>
      <c r="U3" s="210" t="s">
        <v>459</v>
      </c>
      <c r="V3" s="2"/>
      <c r="W3" s="2"/>
      <c r="X3" s="2"/>
      <c r="Y3" s="2"/>
      <c r="Z3" s="2"/>
      <c r="AA3" s="2"/>
      <c r="AB3" s="2"/>
      <c r="AC3" s="2"/>
      <c r="AD3" s="2"/>
      <c r="AE3" s="2"/>
      <c r="AF3" s="2"/>
      <c r="AG3" s="2"/>
      <c r="AH3" s="2"/>
      <c r="AI3" s="2"/>
    </row>
    <row r="4" spans="1:35">
      <c r="A4" s="2"/>
      <c r="B4" s="210" t="s">
        <v>7</v>
      </c>
      <c r="C4" s="351"/>
      <c r="D4" s="351"/>
      <c r="E4" s="351"/>
      <c r="F4" s="351"/>
      <c r="G4" s="351"/>
      <c r="H4" s="2"/>
      <c r="I4" s="210" t="s">
        <v>7</v>
      </c>
      <c r="J4" s="351"/>
      <c r="K4" s="351"/>
      <c r="L4" s="351"/>
      <c r="M4" s="351"/>
      <c r="N4" s="351"/>
      <c r="O4" s="351"/>
      <c r="P4" s="2"/>
      <c r="Q4" s="2"/>
      <c r="R4" s="2" t="s">
        <v>456</v>
      </c>
      <c r="S4" s="2"/>
      <c r="T4" s="2">
        <f>'M. T_CAP 18'!G14</f>
        <v>22.454050297940871</v>
      </c>
      <c r="U4" s="27">
        <f>T4/T$7</f>
        <v>0.67223715513154969</v>
      </c>
      <c r="V4" s="2"/>
      <c r="W4" s="2"/>
      <c r="X4" s="2"/>
      <c r="Y4" s="2"/>
      <c r="Z4" s="2"/>
      <c r="AA4" s="2"/>
      <c r="AB4" s="2"/>
      <c r="AC4" s="2"/>
      <c r="AD4" s="2"/>
      <c r="AE4" s="2"/>
      <c r="AF4" s="2"/>
      <c r="AG4" s="2"/>
      <c r="AH4" s="2"/>
      <c r="AI4" s="2"/>
    </row>
    <row r="5" spans="1:35">
      <c r="A5" s="2"/>
      <c r="B5" s="19">
        <v>2019</v>
      </c>
      <c r="C5" s="27">
        <f>T4</f>
        <v>22.454050297940871</v>
      </c>
      <c r="D5" s="27">
        <f>T5</f>
        <v>1.1199423566778415</v>
      </c>
      <c r="E5" s="27">
        <f>T6</f>
        <v>9.8279847971436034</v>
      </c>
      <c r="F5" s="2">
        <f>SUM(C5:E5)</f>
        <v>33.40197745176232</v>
      </c>
      <c r="G5" s="2"/>
      <c r="H5" s="2"/>
      <c r="I5" s="19">
        <v>2019</v>
      </c>
      <c r="J5" s="27">
        <f>T12</f>
        <v>173.18659170538797</v>
      </c>
      <c r="K5" s="27">
        <f>T13</f>
        <v>18.343710007551891</v>
      </c>
      <c r="L5" s="27">
        <f>T14</f>
        <v>44.725897685987448</v>
      </c>
      <c r="M5" s="27">
        <f>SUM(J5:L5)</f>
        <v>236.25619939892732</v>
      </c>
      <c r="N5" s="27">
        <f>M5*'M. G_CAP 18'!G$38</f>
        <v>283.5969962248891</v>
      </c>
      <c r="O5" s="2"/>
      <c r="P5" s="2"/>
      <c r="Q5" s="2"/>
      <c r="R5" s="2" t="s">
        <v>457</v>
      </c>
      <c r="S5" s="2"/>
      <c r="T5" s="2">
        <f>'M. T_CAP 18'!G15</f>
        <v>1.1199423566778415</v>
      </c>
      <c r="U5" s="27">
        <f>T5/T$7</f>
        <v>3.3529223181328512E-2</v>
      </c>
      <c r="V5" s="2"/>
      <c r="W5" s="2"/>
      <c r="X5" s="2"/>
      <c r="Y5" s="2"/>
      <c r="Z5" s="2"/>
      <c r="AA5" s="2"/>
      <c r="AB5" s="2"/>
      <c r="AC5" s="2"/>
      <c r="AD5" s="2"/>
      <c r="AE5" s="2"/>
      <c r="AF5" s="2"/>
      <c r="AG5" s="2"/>
      <c r="AH5" s="2"/>
      <c r="AI5" s="2"/>
    </row>
    <row r="6" spans="1:35">
      <c r="A6" s="2"/>
      <c r="B6" s="19">
        <f>B5+1</f>
        <v>2020</v>
      </c>
      <c r="C6" s="27">
        <f t="shared" ref="C6:C26" si="0">C5*(1+U$21)</f>
        <v>23.002641518123959</v>
      </c>
      <c r="D6" s="27">
        <f t="shared" ref="D6:D26" si="1">D5*(1+U$22)</f>
        <v>1.1418540335454532</v>
      </c>
      <c r="E6" s="27">
        <f t="shared" ref="E6:E26" si="2">E5*(1+W$13+U$24)</f>
        <v>9.8967806907236078</v>
      </c>
      <c r="F6" s="2">
        <f t="shared" ref="F6:F26" si="3">SUM(C6:E6)</f>
        <v>34.041276242393018</v>
      </c>
      <c r="G6" s="56">
        <f>(F6/F5)-1</f>
        <v>1.9139549194473471E-2</v>
      </c>
      <c r="H6" s="2"/>
      <c r="I6" s="19">
        <f>I5+1</f>
        <v>2020</v>
      </c>
      <c r="J6" s="27">
        <f>J5*(1+U$20)</f>
        <v>177.2972267347244</v>
      </c>
      <c r="K6" s="27">
        <f>K5*(1+U$22)</f>
        <v>18.702604770163568</v>
      </c>
      <c r="L6" s="27">
        <f>L5*(1+U$23+U$24)</f>
        <v>45.914041344085405</v>
      </c>
      <c r="M6" s="27">
        <f>SUM(J6:L6)</f>
        <v>241.91387284897337</v>
      </c>
      <c r="N6" s="27">
        <f>M6*'M. G_CAP 18'!G$38</f>
        <v>290.38834900266363</v>
      </c>
      <c r="O6" s="56">
        <f>(N6/N5)-1</f>
        <v>2.3947195732598958E-2</v>
      </c>
      <c r="P6" s="2"/>
      <c r="Q6" s="2"/>
      <c r="R6" s="2" t="s">
        <v>458</v>
      </c>
      <c r="S6" s="2"/>
      <c r="T6" s="2">
        <f>SUM('M. T_CAP 18'!G16,'M. T_CAP 18'!G17,'M. T_CAP 18'!G18)</f>
        <v>9.8279847971436034</v>
      </c>
      <c r="U6" s="27">
        <f>T6/T$7</f>
        <v>0.29423362168712169</v>
      </c>
      <c r="V6" s="2"/>
      <c r="W6" s="2"/>
      <c r="X6" s="2"/>
      <c r="Y6" s="2"/>
      <c r="Z6" s="2"/>
      <c r="AA6" s="2"/>
      <c r="AB6" s="2"/>
      <c r="AC6" s="2"/>
      <c r="AD6" s="2"/>
      <c r="AE6" s="2"/>
      <c r="AF6" s="2"/>
      <c r="AG6" s="2"/>
      <c r="AH6" s="2"/>
      <c r="AI6" s="2"/>
    </row>
    <row r="7" spans="1:35">
      <c r="A7" s="2"/>
      <c r="B7" s="19">
        <f t="shared" ref="B7:B26" si="4">B6+1</f>
        <v>2021</v>
      </c>
      <c r="C7" s="27">
        <f t="shared" si="0"/>
        <v>23.564635769068474</v>
      </c>
      <c r="D7" s="27">
        <f t="shared" si="1"/>
        <v>1.1641944124621373</v>
      </c>
      <c r="E7" s="27">
        <f t="shared" si="2"/>
        <v>9.966058155558672</v>
      </c>
      <c r="F7" s="2">
        <f t="shared" si="3"/>
        <v>34.694888337089282</v>
      </c>
      <c r="G7" s="56">
        <f t="shared" ref="G7:G26" si="5">(F7/F6)-1</f>
        <v>1.9200575502580364E-2</v>
      </c>
      <c r="H7" s="2"/>
      <c r="I7" s="19">
        <f t="shared" ref="I7:I26" si="6">I6+1</f>
        <v>2021</v>
      </c>
      <c r="J7" s="27">
        <f t="shared" ref="J7:J26" si="7">J6*(1+U$20)</f>
        <v>181.50542890351443</v>
      </c>
      <c r="K7" s="27">
        <f t="shared" ref="K7:K26" si="8">K6*(1+U$22)</f>
        <v>19.068521310298824</v>
      </c>
      <c r="L7" s="27">
        <f t="shared" ref="L7:L26" si="9">L6*(1+U$23+U$24)</f>
        <v>47.133748043403678</v>
      </c>
      <c r="M7" s="27">
        <f t="shared" ref="M7:M26" si="10">SUM(J7:L7)</f>
        <v>247.70769825721692</v>
      </c>
      <c r="N7" s="27">
        <f>M7*'M. G_CAP 18'!G$38</f>
        <v>297.34313574099957</v>
      </c>
      <c r="O7" s="56">
        <f t="shared" ref="O7:O26" si="11">(N7/N6)-1</f>
        <v>2.3949951030136418E-2</v>
      </c>
      <c r="P7" s="2"/>
      <c r="Q7" s="2"/>
      <c r="R7" s="2" t="s">
        <v>10</v>
      </c>
      <c r="S7" s="2"/>
      <c r="T7" s="2">
        <f>SUM(T4:T6)</f>
        <v>33.40197745176232</v>
      </c>
      <c r="U7" s="27">
        <f>SUM(U4:U6)</f>
        <v>1</v>
      </c>
      <c r="V7" s="2"/>
      <c r="W7" s="2"/>
      <c r="X7" s="2"/>
      <c r="Y7" s="2"/>
      <c r="Z7" s="2"/>
      <c r="AA7" s="2"/>
      <c r="AB7" s="2"/>
      <c r="AC7" s="2"/>
      <c r="AD7" s="2"/>
      <c r="AE7" s="2"/>
      <c r="AF7" s="2"/>
      <c r="AG7" s="2"/>
      <c r="AH7" s="2"/>
      <c r="AI7" s="2"/>
    </row>
    <row r="8" spans="1:35">
      <c r="A8" s="2"/>
      <c r="B8" s="19">
        <f t="shared" si="4"/>
        <v>2022</v>
      </c>
      <c r="C8" s="27">
        <f t="shared" si="0"/>
        <v>24.140360509958931</v>
      </c>
      <c r="D8" s="27">
        <f t="shared" si="1"/>
        <v>1.1869718809852672</v>
      </c>
      <c r="E8" s="27">
        <f t="shared" si="2"/>
        <v>10.035820562647581</v>
      </c>
      <c r="F8" s="2">
        <f t="shared" si="3"/>
        <v>35.363152953591779</v>
      </c>
      <c r="G8" s="56">
        <f t="shared" si="5"/>
        <v>1.9261183665148618E-2</v>
      </c>
      <c r="H8" s="2"/>
      <c r="I8" s="19">
        <f t="shared" si="6"/>
        <v>2022</v>
      </c>
      <c r="J8" s="27">
        <f t="shared" si="7"/>
        <v>185.81351399669956</v>
      </c>
      <c r="K8" s="27">
        <f t="shared" si="8"/>
        <v>19.441597009064118</v>
      </c>
      <c r="L8" s="27">
        <f t="shared" si="9"/>
        <v>48.385856256263587</v>
      </c>
      <c r="M8" s="27">
        <f t="shared" si="10"/>
        <v>253.64096726202726</v>
      </c>
      <c r="N8" s="27">
        <f>M8*'M. G_CAP 18'!G$38</f>
        <v>304.46530765369175</v>
      </c>
      <c r="O8" s="56">
        <f t="shared" si="11"/>
        <v>2.3952703313440349E-2</v>
      </c>
      <c r="P8" s="2"/>
      <c r="Q8" s="2"/>
      <c r="R8" s="2"/>
      <c r="S8" s="2"/>
      <c r="T8" s="2"/>
      <c r="U8" s="2"/>
      <c r="V8" s="2"/>
      <c r="W8" s="2"/>
      <c r="X8" s="2"/>
      <c r="Y8" s="2"/>
      <c r="Z8" s="2"/>
      <c r="AA8" s="2"/>
      <c r="AB8" s="2"/>
      <c r="AC8" s="2"/>
      <c r="AD8" s="2"/>
      <c r="AE8" s="2"/>
      <c r="AF8" s="2"/>
      <c r="AG8" s="2"/>
      <c r="AH8" s="2"/>
      <c r="AI8" s="2"/>
    </row>
    <row r="9" spans="1:35">
      <c r="A9" s="2"/>
      <c r="B9" s="19">
        <f t="shared" si="4"/>
        <v>2023</v>
      </c>
      <c r="C9" s="27">
        <f t="shared" si="0"/>
        <v>24.730151200373143</v>
      </c>
      <c r="D9" s="27">
        <f t="shared" si="1"/>
        <v>1.2101949907748115</v>
      </c>
      <c r="E9" s="27">
        <f t="shared" si="2"/>
        <v>10.106071306586113</v>
      </c>
      <c r="F9" s="2">
        <f t="shared" si="3"/>
        <v>36.046417497734069</v>
      </c>
      <c r="G9" s="56">
        <f t="shared" si="5"/>
        <v>1.93213694785348E-2</v>
      </c>
      <c r="H9" s="2"/>
      <c r="I9" s="19">
        <f t="shared" si="6"/>
        <v>2023</v>
      </c>
      <c r="J9" s="27">
        <f t="shared" si="7"/>
        <v>190.22385276506259</v>
      </c>
      <c r="K9" s="27">
        <f t="shared" si="8"/>
        <v>19.821971935427836</v>
      </c>
      <c r="L9" s="27">
        <f t="shared" si="9"/>
        <v>49.671226729007174</v>
      </c>
      <c r="M9" s="27">
        <f t="shared" si="10"/>
        <v>259.71705142949759</v>
      </c>
      <c r="N9" s="27">
        <f>M9*'M. G_CAP 18'!G$38</f>
        <v>311.75891189810176</v>
      </c>
      <c r="O9" s="56">
        <f t="shared" si="11"/>
        <v>2.395545259529519E-2</v>
      </c>
      <c r="P9" s="2"/>
      <c r="Q9" s="2"/>
      <c r="V9" s="2"/>
      <c r="W9" s="2"/>
      <c r="X9" s="2"/>
      <c r="Y9" s="2"/>
      <c r="Z9" s="2"/>
      <c r="AA9" s="2"/>
      <c r="AB9" s="2"/>
      <c r="AC9" s="2"/>
      <c r="AD9" s="2"/>
      <c r="AE9" s="2"/>
      <c r="AF9" s="2"/>
      <c r="AG9" s="2"/>
      <c r="AH9" s="2"/>
      <c r="AI9" s="2"/>
    </row>
    <row r="10" spans="1:35">
      <c r="A10" s="2"/>
      <c r="B10" s="19">
        <f t="shared" si="4"/>
        <v>2024</v>
      </c>
      <c r="C10" s="27">
        <f t="shared" si="0"/>
        <v>25.334351495745647</v>
      </c>
      <c r="D10" s="27">
        <f t="shared" si="1"/>
        <v>1.2338724608040017</v>
      </c>
      <c r="E10" s="27">
        <f t="shared" si="2"/>
        <v>10.176813805732214</v>
      </c>
      <c r="F10" s="2">
        <f t="shared" si="3"/>
        <v>36.745037762281861</v>
      </c>
      <c r="G10" s="56">
        <f t="shared" si="5"/>
        <v>1.938112891778232E-2</v>
      </c>
      <c r="H10" s="2"/>
      <c r="I10" s="19">
        <f t="shared" si="6"/>
        <v>2024</v>
      </c>
      <c r="J10" s="27">
        <f t="shared" si="7"/>
        <v>194.738872229858</v>
      </c>
      <c r="K10" s="27">
        <f t="shared" si="8"/>
        <v>20.209788898808302</v>
      </c>
      <c r="L10" s="27">
        <f t="shared" si="9"/>
        <v>50.990743073706618</v>
      </c>
      <c r="M10" s="27">
        <f t="shared" si="10"/>
        <v>265.93940420237294</v>
      </c>
      <c r="N10" s="27">
        <f>M10*'M. G_CAP 18'!G$38</f>
        <v>319.22809391461004</v>
      </c>
      <c r="O10" s="56">
        <f t="shared" si="11"/>
        <v>2.3958198888471838E-2</v>
      </c>
      <c r="P10" s="2"/>
      <c r="Q10" s="2"/>
      <c r="R10" s="352" t="s">
        <v>48</v>
      </c>
      <c r="S10" s="352"/>
      <c r="T10" s="352"/>
      <c r="U10" s="352"/>
      <c r="V10" s="2"/>
      <c r="W10" s="2"/>
      <c r="X10" s="2"/>
      <c r="Y10" s="2"/>
      <c r="Z10" s="2"/>
      <c r="AA10" s="2"/>
      <c r="AB10" s="2"/>
      <c r="AC10" s="2"/>
      <c r="AD10" s="2"/>
      <c r="AE10" s="2"/>
      <c r="AF10" s="2"/>
      <c r="AG10" s="2"/>
      <c r="AH10" s="2"/>
      <c r="AI10" s="2"/>
    </row>
    <row r="11" spans="1:35">
      <c r="A11" s="2"/>
      <c r="B11" s="19">
        <f t="shared" si="4"/>
        <v>2025</v>
      </c>
      <c r="C11" s="27">
        <f t="shared" si="0"/>
        <v>25.953313447606639</v>
      </c>
      <c r="D11" s="27">
        <f t="shared" si="1"/>
        <v>1.2580131806328165</v>
      </c>
      <c r="E11" s="27">
        <f t="shared" si="2"/>
        <v>10.24805150237234</v>
      </c>
      <c r="F11" s="2">
        <f t="shared" si="3"/>
        <v>37.459378130611796</v>
      </c>
      <c r="G11" s="56">
        <f t="shared" si="5"/>
        <v>1.9440458136178451E-2</v>
      </c>
      <c r="H11" s="2"/>
      <c r="I11" s="19">
        <f t="shared" si="6"/>
        <v>2025</v>
      </c>
      <c r="J11" s="27">
        <f t="shared" si="7"/>
        <v>199.36105701840839</v>
      </c>
      <c r="K11" s="27">
        <f t="shared" si="8"/>
        <v>20.605193502690714</v>
      </c>
      <c r="L11" s="27">
        <f t="shared" si="9"/>
        <v>52.345312375592485</v>
      </c>
      <c r="M11" s="27">
        <f t="shared" si="10"/>
        <v>272.31156289669161</v>
      </c>
      <c r="N11" s="27">
        <f>M11*'M. G_CAP 18'!G$38</f>
        <v>326.87709982334258</v>
      </c>
      <c r="O11" s="56">
        <f t="shared" si="11"/>
        <v>2.3960942205727642E-2</v>
      </c>
      <c r="P11" s="2"/>
      <c r="Q11" s="2"/>
      <c r="R11" s="7"/>
      <c r="S11" s="7"/>
      <c r="T11" s="210" t="s">
        <v>260</v>
      </c>
      <c r="U11" s="210" t="s">
        <v>459</v>
      </c>
      <c r="V11" s="2"/>
      <c r="W11" s="2"/>
      <c r="X11" s="2"/>
      <c r="Y11" s="2"/>
      <c r="Z11" s="2"/>
      <c r="AA11" s="2"/>
      <c r="AB11" s="2"/>
      <c r="AC11" s="2"/>
      <c r="AD11" s="2"/>
      <c r="AE11" s="2"/>
      <c r="AF11" s="2"/>
      <c r="AG11" s="2"/>
      <c r="AH11" s="2"/>
      <c r="AI11" s="2"/>
    </row>
    <row r="12" spans="1:35">
      <c r="A12" s="2"/>
      <c r="B12" s="19">
        <f t="shared" si="4"/>
        <v>2026</v>
      </c>
      <c r="C12" s="27">
        <f t="shared" si="0"/>
        <v>26.58739770871308</v>
      </c>
      <c r="D12" s="27">
        <f t="shared" si="1"/>
        <v>1.2826262137455129</v>
      </c>
      <c r="E12" s="27">
        <f t="shared" si="2"/>
        <v>10.319787862888944</v>
      </c>
      <c r="F12" s="2">
        <f t="shared" si="3"/>
        <v>38.189811785347537</v>
      </c>
      <c r="G12" s="56">
        <f t="shared" si="5"/>
        <v>1.9499353464675684E-2</v>
      </c>
      <c r="H12" s="2"/>
      <c r="I12" s="19">
        <f t="shared" si="6"/>
        <v>2026</v>
      </c>
      <c r="J12" s="27">
        <f t="shared" si="7"/>
        <v>204.09295073140137</v>
      </c>
      <c r="K12" s="27">
        <f t="shared" si="8"/>
        <v>21.008334199293056</v>
      </c>
      <c r="L12" s="27">
        <f t="shared" si="9"/>
        <v>53.735865816618258</v>
      </c>
      <c r="M12" s="27">
        <f t="shared" si="10"/>
        <v>278.83715074731265</v>
      </c>
      <c r="N12" s="27">
        <f>M12*'M. G_CAP 18'!G$38</f>
        <v>334.71027887957928</v>
      </c>
      <c r="O12" s="56">
        <f t="shared" si="11"/>
        <v>2.396368255980641E-2</v>
      </c>
      <c r="P12" s="2"/>
      <c r="Q12" s="2"/>
      <c r="R12" s="2" t="s">
        <v>456</v>
      </c>
      <c r="S12" s="2"/>
      <c r="T12" s="2">
        <f>'M. G_CAP 18'!G17</f>
        <v>173.18659170538797</v>
      </c>
      <c r="U12" s="27">
        <f>T12/T$15</f>
        <v>0.73304570269902636</v>
      </c>
      <c r="V12" s="2"/>
      <c r="W12" s="2"/>
      <c r="X12" s="2"/>
      <c r="Y12" s="2"/>
      <c r="Z12" s="2"/>
      <c r="AA12" s="2"/>
      <c r="AB12" s="2"/>
      <c r="AC12" s="2"/>
      <c r="AD12" s="2"/>
      <c r="AE12" s="2"/>
      <c r="AF12" s="2"/>
      <c r="AG12" s="2"/>
      <c r="AH12" s="2"/>
      <c r="AI12" s="2"/>
    </row>
    <row r="13" spans="1:35">
      <c r="A13" s="2"/>
      <c r="B13" s="19">
        <f t="shared" si="4"/>
        <v>2027</v>
      </c>
      <c r="C13" s="27">
        <f t="shared" si="0"/>
        <v>27.236973743191523</v>
      </c>
      <c r="D13" s="27">
        <f t="shared" si="1"/>
        <v>1.3077208009534549</v>
      </c>
      <c r="E13" s="27">
        <f t="shared" si="2"/>
        <v>10.392026377929165</v>
      </c>
      <c r="F13" s="2">
        <f t="shared" si="3"/>
        <v>38.936720922074144</v>
      </c>
      <c r="G13" s="56">
        <f t="shared" si="5"/>
        <v>1.9557811411188508E-2</v>
      </c>
      <c r="H13" s="2"/>
      <c r="I13" s="19">
        <f t="shared" si="6"/>
        <v>2027</v>
      </c>
      <c r="J13" s="27">
        <f t="shared" si="7"/>
        <v>208.93715734264006</v>
      </c>
      <c r="K13" s="27">
        <f t="shared" si="8"/>
        <v>21.419362345301579</v>
      </c>
      <c r="L13" s="27">
        <f t="shared" si="9"/>
        <v>55.163359315589894</v>
      </c>
      <c r="M13" s="27">
        <f t="shared" si="10"/>
        <v>285.51987900353151</v>
      </c>
      <c r="N13" s="27">
        <f>M13*'M. G_CAP 18'!G$38</f>
        <v>342.7320859892871</v>
      </c>
      <c r="O13" s="56">
        <f t="shared" si="11"/>
        <v>2.3966419963439067E-2</v>
      </c>
      <c r="P13" s="2"/>
      <c r="Q13" s="2"/>
      <c r="R13" s="2" t="s">
        <v>457</v>
      </c>
      <c r="S13" s="2"/>
      <c r="T13" s="2">
        <f>'M. G_CAP 18'!G18</f>
        <v>18.343710007551891</v>
      </c>
      <c r="U13" s="27">
        <f t="shared" ref="U13:U14" si="12">T13/T$15</f>
        <v>7.7643295939836307E-2</v>
      </c>
      <c r="V13" s="2"/>
      <c r="W13" s="2"/>
      <c r="X13" s="2"/>
      <c r="Y13" s="2"/>
      <c r="Z13" s="2"/>
      <c r="AA13" s="2"/>
      <c r="AB13" s="2"/>
      <c r="AC13" s="2"/>
      <c r="AD13" s="2"/>
      <c r="AE13" s="2"/>
      <c r="AF13" s="2"/>
      <c r="AG13" s="2"/>
      <c r="AH13" s="2"/>
      <c r="AI13" s="2"/>
    </row>
    <row r="14" spans="1:35">
      <c r="A14" s="2"/>
      <c r="B14" s="19">
        <f t="shared" si="4"/>
        <v>2028</v>
      </c>
      <c r="C14" s="27">
        <f t="shared" si="0"/>
        <v>27.902420041815091</v>
      </c>
      <c r="D14" s="27">
        <f t="shared" si="1"/>
        <v>1.3333063638645193</v>
      </c>
      <c r="E14" s="27">
        <f t="shared" si="2"/>
        <v>10.464770562574667</v>
      </c>
      <c r="F14" s="2">
        <f t="shared" si="3"/>
        <v>39.700496968254278</v>
      </c>
      <c r="G14" s="56">
        <f t="shared" si="5"/>
        <v>1.9615828659755863E-2</v>
      </c>
      <c r="H14" s="2"/>
      <c r="I14" s="19">
        <f t="shared" si="6"/>
        <v>2028</v>
      </c>
      <c r="J14" s="27">
        <f t="shared" si="7"/>
        <v>213.89634263201668</v>
      </c>
      <c r="K14" s="27">
        <f t="shared" si="8"/>
        <v>21.838432258696727</v>
      </c>
      <c r="L14" s="27">
        <f t="shared" si="9"/>
        <v>56.628774185300401</v>
      </c>
      <c r="M14" s="27">
        <f t="shared" si="10"/>
        <v>292.36354907601384</v>
      </c>
      <c r="N14" s="27">
        <f>M14*'M. G_CAP 18'!G$38</f>
        <v>350.94708428625438</v>
      </c>
      <c r="O14" s="56">
        <f t="shared" si="11"/>
        <v>2.3969154429340556E-2</v>
      </c>
      <c r="P14" s="2"/>
      <c r="Q14" s="2"/>
      <c r="R14" s="2" t="s">
        <v>458</v>
      </c>
      <c r="S14" s="2"/>
      <c r="T14" s="2">
        <f>SUM('M. G_CAP 18'!G19,'M. G_CAP 18'!G20,'M. G_CAP 18'!G21)</f>
        <v>44.725897685987448</v>
      </c>
      <c r="U14" s="27">
        <f t="shared" si="12"/>
        <v>0.18931100136113727</v>
      </c>
      <c r="V14" s="2"/>
      <c r="W14" s="2"/>
      <c r="X14" s="2"/>
      <c r="Y14" s="2"/>
      <c r="Z14" s="2"/>
      <c r="AA14" s="2"/>
      <c r="AB14" s="2"/>
      <c r="AC14" s="2"/>
      <c r="AD14" s="2"/>
      <c r="AE14" s="2"/>
      <c r="AF14" s="2"/>
      <c r="AG14" s="2"/>
      <c r="AH14" s="2"/>
      <c r="AI14" s="2"/>
    </row>
    <row r="15" spans="1:35">
      <c r="A15" s="2"/>
      <c r="B15" s="19">
        <f t="shared" si="4"/>
        <v>2029</v>
      </c>
      <c r="C15" s="27">
        <f t="shared" si="0"/>
        <v>28.584124342540029</v>
      </c>
      <c r="D15" s="27">
        <f t="shared" si="1"/>
        <v>1.3593925084203802</v>
      </c>
      <c r="E15" s="27">
        <f t="shared" si="2"/>
        <v>10.538023956512689</v>
      </c>
      <c r="F15" s="2">
        <f t="shared" si="3"/>
        <v>40.481540807473095</v>
      </c>
      <c r="G15" s="56">
        <f t="shared" si="5"/>
        <v>1.9673402069585233E-2</v>
      </c>
      <c r="H15" s="2"/>
      <c r="I15" s="19">
        <f t="shared" si="6"/>
        <v>2029</v>
      </c>
      <c r="J15" s="27">
        <f t="shared" si="7"/>
        <v>218.97323565249849</v>
      </c>
      <c r="K15" s="27">
        <f t="shared" si="8"/>
        <v>22.265701276690873</v>
      </c>
      <c r="L15" s="27">
        <f t="shared" si="9"/>
        <v>58.133117807121224</v>
      </c>
      <c r="M15" s="27">
        <f t="shared" si="10"/>
        <v>299.37205473631059</v>
      </c>
      <c r="N15" s="27">
        <f>M15*'M. G_CAP 18'!G$38</f>
        <v>359.35994777234293</v>
      </c>
      <c r="O15" s="56">
        <f t="shared" si="11"/>
        <v>2.397188597021227E-2</v>
      </c>
      <c r="P15" s="2"/>
      <c r="Q15" s="2"/>
      <c r="R15" s="2" t="s">
        <v>10</v>
      </c>
      <c r="S15" s="2"/>
      <c r="T15" s="2">
        <f>SUM(T12:T14)</f>
        <v>236.25619939892732</v>
      </c>
      <c r="U15" s="27">
        <f>SUM(U12:U14)</f>
        <v>1</v>
      </c>
      <c r="V15" s="2"/>
      <c r="W15" s="2"/>
      <c r="X15" s="2"/>
      <c r="Y15" s="2"/>
      <c r="Z15" s="2"/>
      <c r="AA15" s="2"/>
      <c r="AB15" s="2"/>
      <c r="AC15" s="2"/>
      <c r="AD15" s="2"/>
      <c r="AE15" s="2"/>
      <c r="AF15" s="2"/>
      <c r="AG15" s="2"/>
      <c r="AH15" s="2"/>
      <c r="AI15" s="2"/>
    </row>
    <row r="16" spans="1:35">
      <c r="A16" s="2"/>
      <c r="B16" s="19">
        <f t="shared" si="4"/>
        <v>2030</v>
      </c>
      <c r="C16" s="27">
        <f t="shared" si="0"/>
        <v>29.282483856430364</v>
      </c>
      <c r="D16" s="27">
        <f t="shared" si="1"/>
        <v>1.3859890285030008</v>
      </c>
      <c r="E16" s="27">
        <f t="shared" si="2"/>
        <v>10.611790124208277</v>
      </c>
      <c r="F16" s="2">
        <f t="shared" si="3"/>
        <v>41.280263009141642</v>
      </c>
      <c r="G16" s="56">
        <f t="shared" si="5"/>
        <v>1.9730528673975289E-2</v>
      </c>
      <c r="H16" s="2"/>
      <c r="I16" s="19">
        <f t="shared" si="6"/>
        <v>2030</v>
      </c>
      <c r="J16" s="27">
        <f t="shared" si="7"/>
        <v>224.1706302319329</v>
      </c>
      <c r="K16" s="27">
        <f t="shared" si="8"/>
        <v>22.70132981479961</v>
      </c>
      <c r="L16" s="27">
        <f t="shared" si="9"/>
        <v>59.677424323514117</v>
      </c>
      <c r="M16" s="27">
        <f t="shared" si="10"/>
        <v>306.54938437024663</v>
      </c>
      <c r="N16" s="27">
        <f>M16*'M. G_CAP 18'!G$38</f>
        <v>367.97546402240829</v>
      </c>
      <c r="O16" s="56">
        <f t="shared" si="11"/>
        <v>2.3974614598740285E-2</v>
      </c>
      <c r="P16" s="2"/>
      <c r="Q16" s="2"/>
      <c r="R16" s="2"/>
      <c r="S16" s="2"/>
      <c r="T16" s="2"/>
      <c r="U16" s="2"/>
      <c r="V16" s="2"/>
      <c r="W16" s="2"/>
      <c r="X16" s="2"/>
      <c r="Y16" s="2"/>
      <c r="Z16" s="2"/>
      <c r="AA16" s="2"/>
      <c r="AB16" s="2"/>
      <c r="AC16" s="2"/>
      <c r="AD16" s="2"/>
      <c r="AE16" s="2"/>
      <c r="AF16" s="2"/>
      <c r="AG16" s="2"/>
      <c r="AH16" s="2"/>
      <c r="AI16" s="2"/>
    </row>
    <row r="17" spans="1:35">
      <c r="A17" s="2"/>
      <c r="B17" s="19">
        <f t="shared" si="4"/>
        <v>2031</v>
      </c>
      <c r="C17" s="27">
        <f t="shared" si="0"/>
        <v>29.997905499102281</v>
      </c>
      <c r="D17" s="27">
        <f t="shared" si="1"/>
        <v>1.4131059096116854</v>
      </c>
      <c r="E17" s="27">
        <f t="shared" si="2"/>
        <v>10.686072655077734</v>
      </c>
      <c r="F17" s="2">
        <f t="shared" si="3"/>
        <v>42.097084063791698</v>
      </c>
      <c r="G17" s="56">
        <f t="shared" si="5"/>
        <v>1.9787205679119957E-2</v>
      </c>
      <c r="H17" s="2"/>
      <c r="I17" s="19">
        <f t="shared" si="6"/>
        <v>2031</v>
      </c>
      <c r="J17" s="27">
        <f t="shared" si="7"/>
        <v>229.49138651049844</v>
      </c>
      <c r="K17" s="27">
        <f t="shared" si="8"/>
        <v>23.145481427068756</v>
      </c>
      <c r="L17" s="27">
        <f t="shared" si="9"/>
        <v>61.262755348939649</v>
      </c>
      <c r="M17" s="27">
        <f t="shared" si="10"/>
        <v>313.89962328650682</v>
      </c>
      <c r="N17" s="27">
        <f>M17*'M. G_CAP 18'!G$38</f>
        <v>376.79853695547837</v>
      </c>
      <c r="O17" s="56">
        <f t="shared" si="11"/>
        <v>2.3977340327595353E-2</v>
      </c>
      <c r="P17" s="2"/>
      <c r="Q17" s="2"/>
      <c r="R17" s="2"/>
      <c r="S17" s="2"/>
      <c r="T17" s="2"/>
      <c r="U17" s="2"/>
      <c r="V17" s="2"/>
      <c r="W17" s="2"/>
      <c r="X17" s="2"/>
      <c r="Y17" s="2"/>
      <c r="Z17" s="2"/>
      <c r="AA17" s="2"/>
      <c r="AB17" s="2"/>
      <c r="AC17" s="2"/>
      <c r="AD17" s="2"/>
      <c r="AE17" s="2"/>
      <c r="AF17" s="2"/>
      <c r="AG17" s="2"/>
      <c r="AH17" s="2"/>
      <c r="AI17" s="2"/>
    </row>
    <row r="18" spans="1:35">
      <c r="A18" s="2"/>
      <c r="B18" s="19">
        <f t="shared" si="4"/>
        <v>2032</v>
      </c>
      <c r="C18" s="27">
        <f t="shared" si="0"/>
        <v>30.730806127823087</v>
      </c>
      <c r="D18" s="27">
        <f t="shared" si="1"/>
        <v>1.4407533326120736</v>
      </c>
      <c r="E18" s="27">
        <f t="shared" si="2"/>
        <v>10.760875163663277</v>
      </c>
      <c r="F18" s="2">
        <f t="shared" si="3"/>
        <v>42.932434624098441</v>
      </c>
      <c r="G18" s="56">
        <f t="shared" si="5"/>
        <v>1.98434304628059E-2</v>
      </c>
      <c r="H18" s="2"/>
      <c r="I18" s="19">
        <f t="shared" si="6"/>
        <v>2032</v>
      </c>
      <c r="J18" s="27">
        <f t="shared" si="7"/>
        <v>234.93843251464759</v>
      </c>
      <c r="K18" s="27">
        <f t="shared" si="8"/>
        <v>23.598322867479716</v>
      </c>
      <c r="L18" s="27">
        <f t="shared" si="9"/>
        <v>62.89020069965094</v>
      </c>
      <c r="M18" s="27">
        <f t="shared" si="10"/>
        <v>321.42695608177826</v>
      </c>
      <c r="N18" s="27">
        <f>M18*'M. G_CAP 18'!G$38</f>
        <v>385.83418967382039</v>
      </c>
      <c r="O18" s="56">
        <f t="shared" si="11"/>
        <v>2.3980063169432242E-2</v>
      </c>
      <c r="P18" s="2"/>
      <c r="Q18" s="2"/>
      <c r="R18" s="2"/>
      <c r="S18" s="2"/>
      <c r="T18" s="2"/>
      <c r="U18" s="2"/>
      <c r="V18" s="2"/>
      <c r="W18" s="2"/>
      <c r="X18" s="2"/>
      <c r="Y18" s="2"/>
      <c r="Z18" s="2"/>
      <c r="AA18" s="2"/>
      <c r="AB18" s="2"/>
      <c r="AC18" s="2"/>
      <c r="AD18" s="2"/>
      <c r="AE18" s="2"/>
      <c r="AF18" s="2"/>
      <c r="AG18" s="2"/>
      <c r="AH18" s="2"/>
      <c r="AI18" s="2"/>
    </row>
    <row r="19" spans="1:35">
      <c r="A19" s="2"/>
      <c r="B19" s="19">
        <f t="shared" si="4"/>
        <v>2033</v>
      </c>
      <c r="C19" s="27">
        <f t="shared" si="0"/>
        <v>31.48161278440292</v>
      </c>
      <c r="D19" s="27">
        <f t="shared" si="1"/>
        <v>1.4689416775584838</v>
      </c>
      <c r="E19" s="27">
        <f t="shared" si="2"/>
        <v>10.836201289808919</v>
      </c>
      <c r="F19" s="2">
        <f t="shared" si="3"/>
        <v>43.786755751770322</v>
      </c>
      <c r="G19" s="56">
        <f t="shared" si="5"/>
        <v>1.989920057299388E-2</v>
      </c>
      <c r="H19" s="2"/>
      <c r="I19" s="19">
        <f t="shared" si="6"/>
        <v>2033</v>
      </c>
      <c r="J19" s="27">
        <f t="shared" si="7"/>
        <v>240.51476576840756</v>
      </c>
      <c r="K19" s="27">
        <f t="shared" si="8"/>
        <v>24.060024152556238</v>
      </c>
      <c r="L19" s="27">
        <f t="shared" si="9"/>
        <v>64.560879142874413</v>
      </c>
      <c r="M19" s="27">
        <f t="shared" si="10"/>
        <v>329.13566906383818</v>
      </c>
      <c r="N19" s="27">
        <f>M19*'M. G_CAP 18'!G$38</f>
        <v>395.08756737156529</v>
      </c>
      <c r="O19" s="56">
        <f t="shared" si="11"/>
        <v>2.3982783136889951E-2</v>
      </c>
      <c r="P19" s="2"/>
      <c r="Q19" s="2"/>
      <c r="R19" s="2"/>
      <c r="S19" s="2"/>
      <c r="T19" s="2"/>
      <c r="U19" s="2"/>
      <c r="V19" s="2"/>
      <c r="W19" s="2"/>
      <c r="X19" s="2"/>
      <c r="Y19" s="2"/>
      <c r="Z19" s="2"/>
      <c r="AA19" s="2"/>
      <c r="AB19" s="2"/>
      <c r="AC19" s="2"/>
      <c r="AD19" s="2"/>
      <c r="AE19" s="2"/>
      <c r="AF19" s="2"/>
      <c r="AG19" s="2"/>
      <c r="AH19" s="2"/>
      <c r="AI19" s="2"/>
    </row>
    <row r="20" spans="1:35">
      <c r="A20" s="2"/>
      <c r="B20" s="19">
        <f t="shared" si="4"/>
        <v>2034</v>
      </c>
      <c r="C20" s="27">
        <f t="shared" si="0"/>
        <v>32.250762944020707</v>
      </c>
      <c r="D20" s="27">
        <f t="shared" si="1"/>
        <v>1.4976815275910402</v>
      </c>
      <c r="E20" s="27">
        <f t="shared" si="2"/>
        <v>10.912054698837581</v>
      </c>
      <c r="F20" s="2">
        <f t="shared" si="3"/>
        <v>44.660499170449327</v>
      </c>
      <c r="G20" s="56">
        <f t="shared" si="5"/>
        <v>1.9954513726303524E-2</v>
      </c>
      <c r="H20" s="2"/>
      <c r="I20" s="19">
        <f t="shared" si="6"/>
        <v>2034</v>
      </c>
      <c r="J20" s="27">
        <f t="shared" si="7"/>
        <v>246.22345494292583</v>
      </c>
      <c r="K20" s="27">
        <f t="shared" si="8"/>
        <v>24.530758625196064</v>
      </c>
      <c r="L20" s="27">
        <f t="shared" si="9"/>
        <v>66.27593916589251</v>
      </c>
      <c r="M20" s="27">
        <f t="shared" si="10"/>
        <v>337.03015273401439</v>
      </c>
      <c r="N20" s="27">
        <f>M20*'M. G_CAP 18'!G$38</f>
        <v>404.56394031460081</v>
      </c>
      <c r="O20" s="56">
        <f t="shared" si="11"/>
        <v>2.3985500242591495E-2</v>
      </c>
      <c r="P20" s="2"/>
      <c r="Q20" s="2"/>
      <c r="R20" s="2" t="s">
        <v>462</v>
      </c>
      <c r="S20" s="2"/>
      <c r="T20" s="2"/>
      <c r="U20" s="56">
        <f>ECC!I13</f>
        <v>2.3735296069161915E-2</v>
      </c>
      <c r="V20" s="2"/>
      <c r="W20" s="2"/>
      <c r="X20" s="2"/>
      <c r="Y20" s="2"/>
      <c r="Z20" s="2"/>
      <c r="AA20" s="2"/>
      <c r="AB20" s="2"/>
      <c r="AC20" s="2"/>
      <c r="AD20" s="2"/>
      <c r="AE20" s="2"/>
      <c r="AF20" s="2"/>
      <c r="AG20" s="2"/>
      <c r="AH20" s="2"/>
      <c r="AI20" s="2"/>
    </row>
    <row r="21" spans="1:35">
      <c r="A21" s="2"/>
      <c r="B21" s="19">
        <f t="shared" si="4"/>
        <v>2035</v>
      </c>
      <c r="C21" s="27">
        <f t="shared" si="0"/>
        <v>33.038704770129392</v>
      </c>
      <c r="D21" s="27">
        <f t="shared" si="1"/>
        <v>1.5269836729090478</v>
      </c>
      <c r="E21" s="27">
        <f t="shared" si="2"/>
        <v>10.988439081729442</v>
      </c>
      <c r="F21" s="2">
        <f t="shared" si="3"/>
        <v>45.554127524767878</v>
      </c>
      <c r="G21" s="56">
        <f t="shared" si="5"/>
        <v>2.0009367806391287E-2</v>
      </c>
      <c r="H21" s="2"/>
      <c r="I21" s="19">
        <f t="shared" si="6"/>
        <v>2035</v>
      </c>
      <c r="J21" s="27">
        <f t="shared" si="7"/>
        <v>252.06764154516813</v>
      </c>
      <c r="K21" s="27">
        <f t="shared" si="8"/>
        <v>25.01070301975145</v>
      </c>
      <c r="L21" s="27">
        <f t="shared" si="9"/>
        <v>68.036559765557115</v>
      </c>
      <c r="M21" s="27">
        <f t="shared" si="10"/>
        <v>345.11490433047669</v>
      </c>
      <c r="N21" s="27">
        <f>M21*'M. G_CAP 18'!G$38</f>
        <v>414.26870689348578</v>
      </c>
      <c r="O21" s="56">
        <f t="shared" si="11"/>
        <v>2.3988214499142568E-2</v>
      </c>
      <c r="P21" s="2"/>
      <c r="Q21" s="2"/>
      <c r="R21" s="2" t="s">
        <v>463</v>
      </c>
      <c r="S21" s="2"/>
      <c r="T21" s="2"/>
      <c r="U21" s="56">
        <f>ECC!I14</f>
        <v>2.4431726699810419E-2</v>
      </c>
      <c r="V21" s="2"/>
      <c r="W21" s="2"/>
      <c r="X21" s="2"/>
      <c r="Y21" s="2"/>
      <c r="Z21" s="2"/>
      <c r="AA21" s="2"/>
      <c r="AB21" s="2"/>
      <c r="AC21" s="2"/>
      <c r="AD21" s="2"/>
      <c r="AE21" s="2"/>
      <c r="AF21" s="2"/>
      <c r="AG21" s="2"/>
      <c r="AH21" s="2"/>
      <c r="AI21" s="2"/>
    </row>
    <row r="22" spans="1:35">
      <c r="A22" s="2"/>
      <c r="B22" s="19">
        <f t="shared" si="4"/>
        <v>2036</v>
      </c>
      <c r="C22" s="27">
        <f t="shared" si="0"/>
        <v>33.845897375588919</v>
      </c>
      <c r="D22" s="27">
        <f t="shared" si="1"/>
        <v>1.5568591148221058</v>
      </c>
      <c r="E22" s="27">
        <f t="shared" si="2"/>
        <v>11.065358155301547</v>
      </c>
      <c r="F22" s="2">
        <f t="shared" si="3"/>
        <v>46.468114645712568</v>
      </c>
      <c r="G22" s="56">
        <f t="shared" si="5"/>
        <v>2.0063760862234714E-2</v>
      </c>
      <c r="H22" s="2"/>
      <c r="I22" s="19">
        <f t="shared" si="6"/>
        <v>2036</v>
      </c>
      <c r="J22" s="27">
        <f t="shared" si="7"/>
        <v>258.05054164669809</v>
      </c>
      <c r="K22" s="27">
        <f t="shared" si="8"/>
        <v>25.500037528382986</v>
      </c>
      <c r="L22" s="27">
        <f t="shared" si="9"/>
        <v>69.843951258776386</v>
      </c>
      <c r="M22" s="27">
        <f t="shared" si="10"/>
        <v>353.39453043385743</v>
      </c>
      <c r="N22" s="27">
        <f>M22*'M. G_CAP 18'!G$38</f>
        <v>424.20739675118193</v>
      </c>
      <c r="O22" s="56">
        <f t="shared" si="11"/>
        <v>2.3990925919131767E-2</v>
      </c>
      <c r="P22" s="2"/>
      <c r="Q22" s="2"/>
      <c r="R22" s="2" t="s">
        <v>457</v>
      </c>
      <c r="S22" s="2"/>
      <c r="T22" s="2"/>
      <c r="U22" s="56">
        <f>ECC!I15</f>
        <v>1.9565004160222776E-2</v>
      </c>
      <c r="V22" s="2"/>
      <c r="W22" s="2"/>
      <c r="X22" s="2"/>
      <c r="Y22" s="2"/>
      <c r="Z22" s="2"/>
      <c r="AA22" s="2"/>
      <c r="AB22" s="2"/>
      <c r="AC22" s="2"/>
      <c r="AD22" s="2"/>
      <c r="AE22" s="2"/>
      <c r="AF22" s="2"/>
      <c r="AG22" s="2"/>
      <c r="AH22" s="2"/>
      <c r="AI22" s="2"/>
    </row>
    <row r="23" spans="1:35">
      <c r="A23" s="2"/>
      <c r="B23" s="19">
        <f t="shared" si="4"/>
        <v>2037</v>
      </c>
      <c r="C23" s="27">
        <f t="shared" si="0"/>
        <v>34.672811090179138</v>
      </c>
      <c r="D23" s="27">
        <f t="shared" si="1"/>
        <v>1.5873190698804813</v>
      </c>
      <c r="E23" s="27">
        <f t="shared" si="2"/>
        <v>11.142815662388657</v>
      </c>
      <c r="F23" s="2">
        <f t="shared" si="3"/>
        <v>47.402945822448274</v>
      </c>
      <c r="G23" s="56">
        <f t="shared" si="5"/>
        <v>2.0117691106324331E-2</v>
      </c>
      <c r="H23" s="2"/>
      <c r="I23" s="19">
        <f t="shared" si="6"/>
        <v>2037</v>
      </c>
      <c r="J23" s="27">
        <f t="shared" si="7"/>
        <v>264.1754476534901</v>
      </c>
      <c r="K23" s="27">
        <f t="shared" si="8"/>
        <v>25.99894586871164</v>
      </c>
      <c r="L23" s="27">
        <f t="shared" si="9"/>
        <v>71.699356114532179</v>
      </c>
      <c r="M23" s="27">
        <f t="shared" si="10"/>
        <v>361.87374963673392</v>
      </c>
      <c r="N23" s="27">
        <f>M23*'M. G_CAP 18'!G$38</f>
        <v>434.38567398744516</v>
      </c>
      <c r="O23" s="56">
        <f t="shared" si="11"/>
        <v>2.3993634515131479E-2</v>
      </c>
      <c r="P23" s="2"/>
      <c r="Q23" s="2"/>
      <c r="R23" s="2" t="s">
        <v>464</v>
      </c>
      <c r="S23" s="2"/>
      <c r="T23" s="2"/>
      <c r="U23" s="56">
        <f>ECC!I9</f>
        <v>1.9565004160222776E-2</v>
      </c>
      <c r="V23" s="2"/>
      <c r="W23" s="2"/>
      <c r="X23" s="2"/>
      <c r="Y23" s="2"/>
      <c r="Z23" s="2"/>
      <c r="AA23" s="2"/>
      <c r="AB23" s="2"/>
      <c r="AC23" s="2"/>
      <c r="AD23" s="2"/>
      <c r="AE23" s="2"/>
      <c r="AF23" s="2"/>
      <c r="AG23" s="2"/>
      <c r="AH23" s="2"/>
      <c r="AI23" s="2"/>
    </row>
    <row r="24" spans="1:35">
      <c r="A24" s="2"/>
      <c r="B24" s="19">
        <f t="shared" si="4"/>
        <v>2038</v>
      </c>
      <c r="C24" s="27">
        <f t="shared" si="0"/>
        <v>35.519927734648547</v>
      </c>
      <c r="D24" s="27">
        <f t="shared" si="1"/>
        <v>1.618374974086294</v>
      </c>
      <c r="E24" s="27">
        <f t="shared" si="2"/>
        <v>11.220815372025376</v>
      </c>
      <c r="F24" s="2">
        <f t="shared" si="3"/>
        <v>48.359118080760219</v>
      </c>
      <c r="G24" s="56">
        <f t="shared" si="5"/>
        <v>2.0171156912765831E-2</v>
      </c>
      <c r="H24" s="2"/>
      <c r="I24" s="19">
        <f t="shared" si="6"/>
        <v>2038</v>
      </c>
      <c r="J24" s="27">
        <f t="shared" si="7"/>
        <v>270.44573011774906</v>
      </c>
      <c r="K24" s="27">
        <f t="shared" si="8"/>
        <v>26.507615352794392</v>
      </c>
      <c r="L24" s="27">
        <f t="shared" si="9"/>
        <v>73.604049808000028</v>
      </c>
      <c r="M24" s="27">
        <f t="shared" si="10"/>
        <v>370.55739527854348</v>
      </c>
      <c r="N24" s="27">
        <f>M24*'M. G_CAP 18'!G$38</f>
        <v>444.80934044176013</v>
      </c>
      <c r="O24" s="56">
        <f t="shared" si="11"/>
        <v>2.3996340299694774E-2</v>
      </c>
      <c r="P24" s="2"/>
      <c r="Q24" s="2"/>
      <c r="R24" s="2" t="s">
        <v>461</v>
      </c>
      <c r="S24" s="2"/>
      <c r="T24" s="2"/>
      <c r="U24" s="56">
        <v>7.0000000000000001E-3</v>
      </c>
      <c r="V24" s="2"/>
      <c r="W24" s="2"/>
      <c r="X24" s="2"/>
      <c r="Y24" s="2"/>
      <c r="Z24" s="2"/>
      <c r="AA24" s="2"/>
      <c r="AB24" s="2"/>
      <c r="AC24" s="2"/>
      <c r="AD24" s="2"/>
      <c r="AE24" s="2"/>
      <c r="AF24" s="2"/>
      <c r="AG24" s="2"/>
      <c r="AH24" s="2"/>
      <c r="AI24" s="2"/>
    </row>
    <row r="25" spans="1:35">
      <c r="A25" s="2"/>
      <c r="B25" s="19">
        <f t="shared" si="4"/>
        <v>2039</v>
      </c>
      <c r="C25" s="27">
        <f t="shared" si="0"/>
        <v>36.3877409014585</v>
      </c>
      <c r="D25" s="27">
        <f t="shared" si="1"/>
        <v>1.650038487187093</v>
      </c>
      <c r="E25" s="27">
        <f t="shared" si="2"/>
        <v>11.299361079629552</v>
      </c>
      <c r="F25" s="2">
        <f t="shared" si="3"/>
        <v>49.337140468275152</v>
      </c>
      <c r="G25" s="56">
        <f t="shared" si="5"/>
        <v>2.0224156815300542E-2</v>
      </c>
      <c r="H25" s="2"/>
      <c r="I25" s="19">
        <f t="shared" si="6"/>
        <v>2039</v>
      </c>
      <c r="J25" s="27">
        <f t="shared" si="7"/>
        <v>276.86483959273448</v>
      </c>
      <c r="K25" s="27">
        <f t="shared" si="8"/>
        <v>27.026236957449402</v>
      </c>
      <c r="L25" s="27">
        <f t="shared" si="9"/>
        <v>75.559341697358789</v>
      </c>
      <c r="M25" s="27">
        <f t="shared" si="10"/>
        <v>379.45041824754264</v>
      </c>
      <c r="N25" s="27">
        <f>M25*'M. G_CAP 18'!G$38</f>
        <v>455.4843390567533</v>
      </c>
      <c r="O25" s="56">
        <f t="shared" si="11"/>
        <v>2.3999043285357624E-2</v>
      </c>
      <c r="P25" s="2"/>
      <c r="Q25" s="2"/>
      <c r="R25" s="2"/>
      <c r="S25" s="2"/>
      <c r="T25" s="2"/>
      <c r="U25" s="2"/>
      <c r="V25" s="2"/>
      <c r="W25" s="2"/>
      <c r="X25" s="2"/>
      <c r="Y25" s="2"/>
      <c r="Z25" s="2"/>
      <c r="AA25" s="2"/>
      <c r="AB25" s="2"/>
      <c r="AC25" s="2"/>
      <c r="AD25" s="2"/>
      <c r="AE25" s="2"/>
      <c r="AF25" s="2"/>
      <c r="AG25" s="2"/>
      <c r="AH25" s="2"/>
      <c r="AI25" s="2"/>
    </row>
    <row r="26" spans="1:35">
      <c r="A26" s="2"/>
      <c r="B26" s="19">
        <f t="shared" si="4"/>
        <v>2040</v>
      </c>
      <c r="C26" s="27">
        <f t="shared" si="0"/>
        <v>37.276756242386448</v>
      </c>
      <c r="D26" s="27">
        <f t="shared" si="1"/>
        <v>1.6823214970534364</v>
      </c>
      <c r="E26" s="27">
        <f t="shared" si="2"/>
        <v>11.378456607186958</v>
      </c>
      <c r="F26" s="2">
        <f t="shared" si="3"/>
        <v>50.337534346626839</v>
      </c>
      <c r="G26" s="56">
        <f t="shared" si="5"/>
        <v>2.0276689505241308E-2</v>
      </c>
      <c r="H26" s="2"/>
      <c r="I26" s="19">
        <f t="shared" si="6"/>
        <v>2040</v>
      </c>
      <c r="J26" s="27">
        <f t="shared" si="7"/>
        <v>283.43630853160909</v>
      </c>
      <c r="K26" s="27">
        <f t="shared" si="8"/>
        <v>27.555005395957071</v>
      </c>
      <c r="L26" s="27">
        <f t="shared" si="9"/>
        <v>77.566575923892813</v>
      </c>
      <c r="M26" s="27">
        <f t="shared" si="10"/>
        <v>388.55788985145898</v>
      </c>
      <c r="N26" s="27">
        <f>M26*'M. G_CAP 18'!G$38</f>
        <v>466.41675732406367</v>
      </c>
      <c r="O26" s="56">
        <f t="shared" si="11"/>
        <v>2.4001743484638682E-2</v>
      </c>
      <c r="P26" s="2"/>
      <c r="Q26" s="2"/>
      <c r="R26" s="2"/>
      <c r="S26" s="2"/>
      <c r="T26" s="2"/>
      <c r="U26" s="2"/>
      <c r="V26" s="2"/>
      <c r="W26" s="2"/>
      <c r="X26" s="2"/>
      <c r="Y26" s="2"/>
      <c r="Z26" s="2"/>
      <c r="AA26" s="2"/>
      <c r="AB26" s="2"/>
      <c r="AC26" s="2"/>
      <c r="AD26" s="2"/>
      <c r="AE26" s="2"/>
      <c r="AF26" s="2"/>
      <c r="AG26" s="2"/>
      <c r="AH26" s="2"/>
      <c r="AI26" s="2"/>
    </row>
    <row r="27" spans="1:3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row>
    <row r="28" spans="1:35">
      <c r="A28" s="2"/>
      <c r="B28" s="16"/>
      <c r="C28" s="16"/>
      <c r="D28" s="16"/>
      <c r="E28" s="16"/>
      <c r="F28" s="16"/>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row>
    <row r="29" spans="1:35">
      <c r="A29" s="2"/>
      <c r="B29" s="16"/>
      <c r="C29" s="354"/>
      <c r="D29" s="354"/>
      <c r="E29" s="354"/>
      <c r="F29" s="16"/>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row>
    <row r="30" spans="1:35">
      <c r="A30" s="2"/>
      <c r="B30" s="16"/>
      <c r="C30" s="16"/>
      <c r="D30" s="223"/>
      <c r="E30" s="223"/>
      <c r="F30" s="16"/>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row>
    <row r="31" spans="1:35">
      <c r="A31" s="2"/>
      <c r="B31" s="16"/>
      <c r="C31" s="224"/>
      <c r="D31" s="225"/>
      <c r="E31" s="225"/>
      <c r="F31" s="16"/>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row>
    <row r="32" spans="1:35">
      <c r="A32" s="2"/>
      <c r="B32" s="16"/>
      <c r="C32" s="224"/>
      <c r="D32" s="225"/>
      <c r="E32" s="225"/>
      <c r="F32" s="16"/>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1:35">
      <c r="A33" s="2"/>
      <c r="B33" s="16"/>
      <c r="C33" s="16"/>
      <c r="D33" s="16"/>
      <c r="E33" s="16"/>
      <c r="F33" s="16"/>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row>
    <row r="34" spans="1:3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row>
    <row r="35" spans="1:3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row>
    <row r="36" spans="1:3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row>
    <row r="37" spans="1:3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row>
    <row r="38" spans="1:3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row>
    <row r="39" spans="1:3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row>
    <row r="40" spans="1:3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row>
    <row r="41" spans="1:3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row>
    <row r="42" spans="1:3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row>
    <row r="43" spans="1:3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row>
    <row r="44" spans="1:3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row>
    <row r="45" spans="1: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row>
    <row r="46" spans="1: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row>
    <row r="47" spans="1: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row>
    <row r="48" spans="1: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row>
    <row r="49" spans="1: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row>
    <row r="51" spans="1: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row>
    <row r="52" spans="1: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row>
    <row r="53" spans="1: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row>
    <row r="54" spans="1: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row>
    <row r="55" spans="1: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row>
    <row r="56" spans="1: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row>
    <row r="57" spans="1: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row>
    <row r="58" spans="1: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row>
    <row r="59" spans="1: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row>
    <row r="60" spans="1: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row>
    <row r="61" spans="1: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row>
    <row r="62" spans="1: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row>
    <row r="63" spans="1: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row>
    <row r="64" spans="1:3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row>
    <row r="65" spans="1:3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1:3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row>
    <row r="67" spans="1:3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row>
    <row r="68" spans="1:3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row>
    <row r="69" spans="1:3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row>
    <row r="70" spans="1: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row>
    <row r="71" spans="1:3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row>
    <row r="72" spans="1:3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row>
    <row r="73" spans="1:3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row>
    <row r="74" spans="1:3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row r="75" spans="1:3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row>
    <row r="76" spans="1:3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row>
    <row r="77" spans="1:3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row>
    <row r="78" spans="1:3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row>
    <row r="79" spans="1:3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row>
    <row r="80" spans="1:3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row>
    <row r="81" spans="1:3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row>
    <row r="82" spans="1:3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row>
    <row r="83" spans="1:3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row>
    <row r="84" spans="1:3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row>
    <row r="85" spans="1:3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row>
    <row r="86" spans="1:3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row>
    <row r="87" spans="1:3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row>
    <row r="88" spans="1:3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row>
    <row r="89" spans="1:3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row>
    <row r="90" spans="1:3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row>
    <row r="91" spans="1:3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row>
    <row r="92" spans="1:3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row>
    <row r="93" spans="1:3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row>
    <row r="94" spans="1:3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row>
    <row r="95" spans="1:3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row>
    <row r="96" spans="1:3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row>
    <row r="97" spans="1:3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row>
    <row r="98" spans="1:3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row>
    <row r="99" spans="1:3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row>
    <row r="100" spans="1: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row>
    <row r="101" spans="1:3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row>
    <row r="102" spans="1:3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row>
    <row r="103" spans="1:3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row>
    <row r="104" spans="1:3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row>
    <row r="105" spans="1:3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row>
    <row r="106" spans="1:3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row>
    <row r="107" spans="1:3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row>
    <row r="108" spans="1:3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row>
    <row r="109" spans="1:3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row>
    <row r="110" spans="1:3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row>
    <row r="111" spans="1:3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row>
    <row r="112" spans="1:3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row>
    <row r="113" spans="1: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row>
    <row r="114" spans="1:3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row>
    <row r="115" spans="1:3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row>
    <row r="116" spans="1: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row>
    <row r="117" spans="1: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row>
    <row r="118" spans="1:3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row>
    <row r="119" spans="1:3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row>
    <row r="120" spans="1:3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row>
    <row r="121" spans="1:3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row>
    <row r="122" spans="1:3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row>
    <row r="123" spans="1:3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row>
    <row r="124" spans="1:3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row>
    <row r="125" spans="1:3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row>
    <row r="126" spans="1:3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row>
    <row r="127" spans="1: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row>
    <row r="128" spans="1: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row>
    <row r="129" spans="1:3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row>
    <row r="130" spans="1:3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row>
    <row r="131" spans="1: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row>
    <row r="133" spans="1: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row>
  </sheetData>
  <mergeCells count="16">
    <mergeCell ref="C29:E29"/>
    <mergeCell ref="J3:J4"/>
    <mergeCell ref="K3:K4"/>
    <mergeCell ref="L3:L4"/>
    <mergeCell ref="M3:M4"/>
    <mergeCell ref="O3:O4"/>
    <mergeCell ref="R10:U10"/>
    <mergeCell ref="N3:N4"/>
    <mergeCell ref="R2:U2"/>
    <mergeCell ref="C3:C4"/>
    <mergeCell ref="D3:D4"/>
    <mergeCell ref="E3:E4"/>
    <mergeCell ref="F3:F4"/>
    <mergeCell ref="G3:G4"/>
    <mergeCell ref="B2:G2"/>
    <mergeCell ref="I2:O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J134"/>
  <sheetViews>
    <sheetView workbookViewId="0">
      <selection activeCell="F36" sqref="F36"/>
    </sheetView>
  </sheetViews>
  <sheetFormatPr defaultColWidth="9.33203125" defaultRowHeight="12.75"/>
  <cols>
    <col min="1" max="1" width="2.83203125" style="7" customWidth="1"/>
    <col min="2" max="3" width="10.83203125" style="7" customWidth="1"/>
    <col min="4" max="4" width="6.83203125" style="7" customWidth="1"/>
    <col min="5" max="5" width="12.83203125" style="7" customWidth="1"/>
    <col min="6" max="6" width="13.83203125" style="7" customWidth="1"/>
    <col min="7" max="7" width="12.83203125" style="7" customWidth="1"/>
    <col min="8" max="8" width="2.83203125" style="7" customWidth="1"/>
    <col min="9" max="9" width="9.33203125" style="7"/>
    <col min="10" max="12" width="10.83203125" style="7" customWidth="1"/>
    <col min="13" max="13" width="9.33203125" style="7"/>
    <col min="14" max="14" width="12.83203125" style="7" customWidth="1"/>
    <col min="15" max="15" width="9.33203125" style="7"/>
    <col min="16" max="16" width="14.83203125" style="7" customWidth="1"/>
    <col min="17" max="17" width="12.1640625" style="7" bestFit="1" customWidth="1"/>
    <col min="18" max="18" width="13.5" style="7" bestFit="1" customWidth="1"/>
    <col min="19" max="19" width="12.1640625" style="7" bestFit="1" customWidth="1"/>
    <col min="20" max="22" width="11" style="7" bestFit="1" customWidth="1"/>
    <col min="23" max="27" width="9.33203125" style="7"/>
    <col min="28" max="28" width="9.83203125" style="7" bestFit="1" customWidth="1"/>
    <col min="29" max="16384" width="9.33203125" style="7"/>
  </cols>
  <sheetData>
    <row r="1" spans="1:36" ht="13.5" thickBot="1">
      <c r="A1" s="8"/>
      <c r="B1" s="359" t="s">
        <v>301</v>
      </c>
      <c r="C1" s="360"/>
      <c r="D1" s="360"/>
      <c r="E1" s="360"/>
      <c r="F1" s="360"/>
      <c r="G1" s="361"/>
      <c r="H1" s="8"/>
    </row>
    <row r="2" spans="1:36" ht="14.25" thickTop="1" thickBot="1">
      <c r="A2" s="16"/>
      <c r="B2" s="344"/>
      <c r="C2" s="344"/>
      <c r="D2" s="344"/>
      <c r="E2" s="344"/>
      <c r="F2" s="344"/>
      <c r="G2" s="344"/>
      <c r="H2" s="16"/>
      <c r="I2" s="228" t="s">
        <v>820</v>
      </c>
      <c r="J2" s="229" t="s">
        <v>878</v>
      </c>
      <c r="K2" s="229"/>
      <c r="L2" s="229"/>
      <c r="M2" s="229"/>
      <c r="O2" s="2"/>
      <c r="P2" s="350" t="s">
        <v>246</v>
      </c>
      <c r="Q2" s="350" t="s">
        <v>143</v>
      </c>
      <c r="R2" s="78"/>
      <c r="T2" s="2"/>
      <c r="U2" s="2"/>
      <c r="V2" s="2"/>
      <c r="W2" s="2"/>
      <c r="X2" s="2"/>
      <c r="Y2" s="2"/>
      <c r="Z2" s="2"/>
      <c r="AA2" s="2"/>
      <c r="AB2" s="2"/>
      <c r="AC2" s="2"/>
      <c r="AD2" s="2"/>
      <c r="AE2" s="2"/>
      <c r="AF2" s="2"/>
      <c r="AG2" s="2"/>
      <c r="AH2" s="2"/>
      <c r="AI2" s="2"/>
      <c r="AJ2" s="2"/>
    </row>
    <row r="3" spans="1:36">
      <c r="A3" s="16"/>
      <c r="B3" s="130"/>
      <c r="C3" s="15"/>
      <c r="D3" s="15"/>
      <c r="E3" s="15"/>
      <c r="F3" s="139"/>
      <c r="G3" s="355" t="s">
        <v>141</v>
      </c>
      <c r="H3" s="110"/>
      <c r="I3" s="30"/>
      <c r="J3" s="230">
        <v>1</v>
      </c>
      <c r="K3" s="230">
        <v>2</v>
      </c>
      <c r="L3" s="230">
        <v>12</v>
      </c>
      <c r="M3" s="142" t="s">
        <v>2</v>
      </c>
      <c r="N3" s="2"/>
      <c r="O3" s="2"/>
      <c r="P3" s="350"/>
      <c r="Q3" s="350"/>
      <c r="R3" s="2"/>
      <c r="S3" s="2"/>
      <c r="T3" s="2"/>
      <c r="U3" s="2"/>
      <c r="V3" s="2"/>
      <c r="W3" s="2"/>
      <c r="X3" s="2"/>
      <c r="Y3" s="2"/>
      <c r="Z3" s="2"/>
      <c r="AA3" s="2"/>
      <c r="AB3" s="2"/>
      <c r="AC3" s="2"/>
      <c r="AD3" s="2"/>
      <c r="AE3" s="2"/>
      <c r="AF3" s="2"/>
      <c r="AG3" s="2"/>
      <c r="AH3" s="2"/>
      <c r="AI3" s="2"/>
      <c r="AJ3" s="2"/>
    </row>
    <row r="4" spans="1:36" ht="12.75" customHeight="1">
      <c r="A4" s="16"/>
      <c r="B4" s="130"/>
      <c r="C4" s="15"/>
      <c r="D4" s="15"/>
      <c r="E4" s="15"/>
      <c r="F4" s="357" t="s">
        <v>273</v>
      </c>
      <c r="G4" s="355"/>
      <c r="H4" s="110"/>
      <c r="I4" s="31">
        <v>2018</v>
      </c>
      <c r="J4" s="32">
        <f>INDEX(LabradorLoad[],MATCH($I$2,LabradorLoad[Key],0),MATCH(TEXT(DATE($I4,J$3,1),"m/d/yyyy"),LabradorLoad[#Headers],0))</f>
        <v>398.22499999999997</v>
      </c>
      <c r="K4" s="32">
        <f>INDEX(LabradorLoad[],MATCH($I$2,LabradorLoad[Key],0),MATCH(TEXT(DATE($I4,K$3,1),"m/d/yyyy"),LabradorLoad[#Headers],0))</f>
        <v>396.34299999999996</v>
      </c>
      <c r="L4" s="32">
        <f>INDEX(LabradorLoad[],MATCH($I$2,LabradorLoad[Key],0),MATCH(TEXT(DATE($I4,L$3,1),"m/d/yyyy"),LabradorLoad[#Headers],0))</f>
        <v>385.863</v>
      </c>
      <c r="M4" s="32">
        <f t="shared" ref="M4" si="0">AVERAGE(J4:L4)</f>
        <v>393.47700000000003</v>
      </c>
      <c r="N4" s="2"/>
      <c r="O4" s="2"/>
      <c r="P4" s="351"/>
      <c r="Q4" s="351"/>
      <c r="R4" s="2"/>
      <c r="S4" s="2"/>
      <c r="T4" s="2"/>
      <c r="U4" s="2"/>
      <c r="V4" s="2"/>
      <c r="W4" s="2"/>
      <c r="X4" s="2"/>
      <c r="Y4" s="2"/>
      <c r="Z4" s="2"/>
      <c r="AA4" s="2"/>
      <c r="AB4" s="2"/>
      <c r="AC4" s="2"/>
      <c r="AD4" s="2"/>
      <c r="AE4" s="2"/>
      <c r="AF4" s="2"/>
      <c r="AG4" s="2"/>
      <c r="AH4" s="2"/>
      <c r="AI4" s="2"/>
      <c r="AJ4" s="2"/>
    </row>
    <row r="5" spans="1:36">
      <c r="A5" s="16"/>
      <c r="B5" s="136" t="s">
        <v>15</v>
      </c>
      <c r="C5" s="17"/>
      <c r="D5" s="17"/>
      <c r="E5" s="346" t="s">
        <v>254</v>
      </c>
      <c r="F5" s="358"/>
      <c r="G5" s="356"/>
      <c r="H5" s="140"/>
      <c r="I5" s="31">
        <v>2019</v>
      </c>
      <c r="J5" s="32">
        <f>INDEX(LabradorLoad[],MATCH($I$2,LabradorLoad[Key],0),MATCH(TEXT(DATE($I5,J$3,1),"m/d/yyyy"),LabradorLoad[#Headers],0))</f>
        <v>396.42499999999995</v>
      </c>
      <c r="K5" s="32">
        <f>INDEX(LabradorLoad[],MATCH($I$2,LabradorLoad[Key],0),MATCH(TEXT(DATE($I5,K$3,1),"m/d/yyyy"),LabradorLoad[#Headers],0))</f>
        <v>393.96100000000001</v>
      </c>
      <c r="L5" s="32">
        <f>INDEX(LabradorLoad[],MATCH($I$2,LabradorLoad[Key],0),MATCH(TEXT(DATE($I5,L$3,1),"m/d/yyyy"),LabradorLoad[#Headers],0))</f>
        <v>384.45699999999999</v>
      </c>
      <c r="M5" s="32">
        <f>AVERAGE(J5:L5)</f>
        <v>391.61433333333326</v>
      </c>
      <c r="O5" s="2"/>
      <c r="P5" s="342">
        <v>1</v>
      </c>
      <c r="Q5" s="343">
        <v>1</v>
      </c>
      <c r="R5" s="2"/>
      <c r="S5" s="2"/>
      <c r="T5" s="2"/>
      <c r="U5" s="2"/>
      <c r="V5" s="2"/>
      <c r="W5" s="2"/>
      <c r="X5" s="2"/>
      <c r="Y5" s="2"/>
      <c r="Z5" s="2"/>
      <c r="AA5" s="2"/>
      <c r="AE5" s="2"/>
      <c r="AF5" s="2"/>
      <c r="AG5" s="2"/>
      <c r="AH5" s="2"/>
      <c r="AI5" s="2"/>
      <c r="AJ5" s="2"/>
    </row>
    <row r="6" spans="1:36">
      <c r="A6" s="16"/>
      <c r="B6" s="130" t="s">
        <v>140</v>
      </c>
      <c r="C6" s="15"/>
      <c r="D6" s="15"/>
      <c r="E6" s="131"/>
      <c r="F6" s="132">
        <f>IF(L35=1,Q23,Q25)</f>
        <v>520.1128792063023</v>
      </c>
      <c r="G6" s="133">
        <f>F6*E$14</f>
        <v>22.194089704153079</v>
      </c>
      <c r="H6" s="113"/>
      <c r="I6" s="31">
        <f>I5+1</f>
        <v>2020</v>
      </c>
      <c r="J6" s="32">
        <f>INDEX(LabradorLoad[],MATCH($I$2,LabradorLoad[Key],0),MATCH(TEXT(DATE($I6,J$3,1),"m/d/yyyy"),LabradorLoad[#Headers],0))</f>
        <v>391.41300000000001</v>
      </c>
      <c r="K6" s="32">
        <f>INDEX(LabradorLoad[],MATCH($I$2,LabradorLoad[Key],0),MATCH(TEXT(DATE($I6,K$3,1),"m/d/yyyy"),LabradorLoad[#Headers],0))</f>
        <v>389.125</v>
      </c>
      <c r="L6" s="32">
        <f>INDEX(LabradorLoad[],MATCH($I$2,LabradorLoad[Key],0),MATCH(TEXT(DATE($I6,L$3,1),"m/d/yyyy"),LabradorLoad[#Headers],0))</f>
        <v>380.67599999999999</v>
      </c>
      <c r="M6" s="32">
        <f>AVERAGE(J6:L6)</f>
        <v>387.07133333333331</v>
      </c>
      <c r="O6" s="2"/>
      <c r="P6" s="2"/>
      <c r="Q6" s="2"/>
      <c r="R6" s="2"/>
      <c r="S6" s="2"/>
      <c r="T6" s="2"/>
      <c r="U6" s="2"/>
      <c r="V6" s="2"/>
      <c r="W6" s="2"/>
      <c r="X6" s="2"/>
      <c r="Y6" s="2"/>
      <c r="Z6" s="2"/>
      <c r="AA6" s="2"/>
      <c r="AE6" s="2"/>
      <c r="AF6" s="2"/>
      <c r="AG6" s="2"/>
      <c r="AH6" s="2"/>
      <c r="AI6" s="2"/>
      <c r="AJ6" s="2"/>
    </row>
    <row r="7" spans="1:36">
      <c r="A7" s="16"/>
      <c r="B7" s="130" t="s">
        <v>142</v>
      </c>
      <c r="C7" s="15"/>
      <c r="D7" s="15"/>
      <c r="E7" s="134">
        <f>'COS Inputs'!M14</f>
        <v>3.282532458515959E-2</v>
      </c>
      <c r="F7" s="131">
        <f>E7*F$6</f>
        <v>17.072874080868775</v>
      </c>
      <c r="G7" s="133">
        <f>F7*E$15</f>
        <v>1.1199423566778415</v>
      </c>
      <c r="H7" s="113"/>
      <c r="I7" s="31">
        <f>I6+1</f>
        <v>2021</v>
      </c>
      <c r="J7" s="32">
        <f>INDEX(LabradorLoad[],MATCH($I$2,LabradorLoad[Key],0),MATCH(TEXT(DATE($I7,J$3,1),"m/d/yyyy"),LabradorLoad[#Headers],0))</f>
        <v>389.40700000000004</v>
      </c>
      <c r="K7" s="32">
        <f>INDEX(LabradorLoad[],MATCH($I$2,LabradorLoad[Key],0),MATCH(TEXT(DATE($I7,K$3,1),"m/d/yyyy"),LabradorLoad[#Headers],0))</f>
        <v>387.11900000000003</v>
      </c>
      <c r="L7" s="32">
        <f>INDEX(LabradorLoad[],MATCH($I$2,LabradorLoad[Key],0),MATCH(TEXT(DATE($I7,L$3,1),"m/d/yyyy"),LabradorLoad[#Headers],0))</f>
        <v>378.84899999999999</v>
      </c>
      <c r="M7" s="32">
        <f>AVERAGE(J7:L7)</f>
        <v>385.125</v>
      </c>
      <c r="O7" s="2"/>
      <c r="P7" s="29" t="s">
        <v>100</v>
      </c>
      <c r="Q7" s="5"/>
      <c r="R7" s="5"/>
      <c r="S7" s="2"/>
      <c r="T7" s="2"/>
      <c r="U7" s="2"/>
      <c r="V7" s="2"/>
      <c r="W7" s="2"/>
      <c r="X7" s="2"/>
      <c r="Y7" s="2"/>
      <c r="Z7" s="2"/>
      <c r="AA7" s="2"/>
      <c r="AE7" s="2"/>
      <c r="AF7" s="2"/>
      <c r="AG7" s="2"/>
      <c r="AH7" s="2"/>
      <c r="AI7" s="2"/>
      <c r="AJ7" s="2"/>
    </row>
    <row r="8" spans="1:36">
      <c r="A8" s="16"/>
      <c r="B8" s="130" t="s">
        <v>252</v>
      </c>
      <c r="C8" s="15"/>
      <c r="D8" s="15"/>
      <c r="E8" s="134">
        <f>'COS Inputs'!M11</f>
        <v>1.0224997409772743E-2</v>
      </c>
      <c r="F8" s="131">
        <f>E8*F$6</f>
        <v>5.3181528426738849</v>
      </c>
      <c r="G8" s="133">
        <f>F8*E$14</f>
        <v>0.22693450973722915</v>
      </c>
      <c r="H8" s="113"/>
      <c r="I8" s="31">
        <f>I7+1</f>
        <v>2022</v>
      </c>
      <c r="J8" s="32">
        <f>INDEX(LabradorLoad[],MATCH($I$2,LabradorLoad[Key],0),MATCH(TEXT(DATE($I8,J$3,1),"m/d/yyyy"),LabradorLoad[#Headers],0))</f>
        <v>389.94399999999996</v>
      </c>
      <c r="K8" s="32">
        <f>INDEX(LabradorLoad[],MATCH($I$2,LabradorLoad[Key],0),MATCH(TEXT(DATE($I8,K$3,1),"m/d/yyyy"),LabradorLoad[#Headers],0))</f>
        <v>387.65600000000001</v>
      </c>
      <c r="L8" s="32">
        <f>INDEX(LabradorLoad[],MATCH($I$2,LabradorLoad[Key],0),MATCH(TEXT(DATE($I8,L$3,1),"m/d/yyyy"),LabradorLoad[#Headers],0))</f>
        <v>379.29500000000002</v>
      </c>
      <c r="M8" s="32">
        <f>AVERAGE(J8:L8)</f>
        <v>385.63166666666666</v>
      </c>
      <c r="O8" s="2"/>
      <c r="P8" s="2"/>
      <c r="Q8" s="36">
        <v>2018</v>
      </c>
      <c r="R8" s="36">
        <f>Q8+1</f>
        <v>2019</v>
      </c>
      <c r="S8" s="36">
        <f t="shared" ref="S8:U8" si="1">R8+1</f>
        <v>2020</v>
      </c>
      <c r="T8" s="36">
        <f t="shared" si="1"/>
        <v>2021</v>
      </c>
      <c r="U8" s="36">
        <f t="shared" si="1"/>
        <v>2022</v>
      </c>
      <c r="V8" s="36"/>
      <c r="W8" s="36"/>
      <c r="X8" s="36"/>
      <c r="Y8" s="36"/>
      <c r="Z8" s="2"/>
      <c r="AA8" s="2"/>
      <c r="AE8" s="2"/>
      <c r="AF8" s="2"/>
      <c r="AG8" s="2"/>
      <c r="AH8" s="2"/>
      <c r="AI8" s="2"/>
      <c r="AJ8" s="2"/>
    </row>
    <row r="9" spans="1:36">
      <c r="A9" s="16"/>
      <c r="B9" s="130" t="s">
        <v>270</v>
      </c>
      <c r="C9" s="15"/>
      <c r="D9" s="15"/>
      <c r="E9" s="134">
        <f>'COS Inputs'!M12</f>
        <v>5.219499625974295E-2</v>
      </c>
      <c r="F9" s="131">
        <f>(SUM(G17,G18)*E9)</f>
        <v>0.50346356758220012</v>
      </c>
      <c r="G9" s="133">
        <f>F9*E15</f>
        <v>3.3026084050562544E-2</v>
      </c>
      <c r="H9" s="110"/>
      <c r="I9" s="31">
        <f>I8+1</f>
        <v>2023</v>
      </c>
      <c r="J9" s="32">
        <f>INDEX(LabradorLoad[],MATCH($I$2,LabradorLoad[Key],0),MATCH(TEXT(DATE($I9,J$3,1),"m/d/yyyy"),LabradorLoad[#Headers],0))</f>
        <v>390.39300000000003</v>
      </c>
      <c r="K9" s="32">
        <f>INDEX(LabradorLoad[],MATCH($I$2,LabradorLoad[Key],0),MATCH(TEXT(DATE($I9,K$3,1),"m/d/yyyy"),LabradorLoad[#Headers],0))</f>
        <v>388.19299999999998</v>
      </c>
      <c r="L9" s="32">
        <f>INDEX(LabradorLoad[],MATCH($I$2,LabradorLoad[Key],0),MATCH(TEXT(DATE($I9,L$3,1),"m/d/yyyy"),LabradorLoad[#Headers],0))</f>
        <v>379.74400000000003</v>
      </c>
      <c r="M9" s="32">
        <f>AVERAGE(J9:L9)</f>
        <v>386.10999999999996</v>
      </c>
      <c r="O9" s="2"/>
      <c r="P9" s="2" t="s">
        <v>877</v>
      </c>
      <c r="Q9" s="143">
        <f>Island!AA4/1000</f>
        <v>9289.5</v>
      </c>
      <c r="R9" s="211">
        <f>Island!AB4/1000</f>
        <v>7489.14</v>
      </c>
      <c r="S9" s="211">
        <f>Island!AC4/1000</f>
        <v>5532.5</v>
      </c>
      <c r="T9" s="211">
        <f>Island!AD4/1000</f>
        <v>4480</v>
      </c>
      <c r="U9" s="211">
        <f>Island!AE4/1000</f>
        <v>2950</v>
      </c>
      <c r="V9" s="204"/>
      <c r="W9" s="204"/>
      <c r="X9" s="2"/>
      <c r="Y9" s="2"/>
      <c r="Z9" s="2"/>
      <c r="AA9" s="2"/>
      <c r="AE9" s="2"/>
      <c r="AF9" s="2"/>
      <c r="AG9" s="2"/>
      <c r="AH9" s="2"/>
      <c r="AI9" s="2"/>
      <c r="AJ9" s="2"/>
    </row>
    <row r="10" spans="1:36" ht="13.9" customHeight="1">
      <c r="A10" s="16"/>
      <c r="B10" s="130"/>
      <c r="C10" s="15"/>
      <c r="D10" s="15"/>
      <c r="E10" s="15"/>
      <c r="F10" s="15"/>
      <c r="G10" s="348"/>
      <c r="H10" s="110"/>
      <c r="I10" s="2"/>
      <c r="J10" s="32"/>
      <c r="K10" s="32"/>
      <c r="L10" s="32"/>
      <c r="M10" s="2"/>
      <c r="N10" s="363" t="s">
        <v>421</v>
      </c>
      <c r="O10" s="2"/>
      <c r="P10" s="2"/>
      <c r="Q10" s="143"/>
      <c r="R10" s="143"/>
      <c r="S10" s="143"/>
      <c r="T10" s="143"/>
      <c r="U10" s="143"/>
      <c r="V10" s="2"/>
      <c r="W10" s="2"/>
      <c r="X10" s="2"/>
      <c r="Y10" s="2"/>
      <c r="Z10" s="2"/>
      <c r="AA10" s="2"/>
      <c r="AE10" s="2"/>
      <c r="AF10" s="2"/>
      <c r="AG10" s="2"/>
      <c r="AH10" s="2"/>
      <c r="AI10" s="2"/>
      <c r="AJ10" s="2"/>
    </row>
    <row r="11" spans="1:36" ht="13.5" customHeight="1" thickBot="1">
      <c r="A11" s="16"/>
      <c r="B11" s="130"/>
      <c r="C11" s="15"/>
      <c r="D11" s="15"/>
      <c r="E11" s="15"/>
      <c r="F11" s="15"/>
      <c r="G11" s="355" t="s">
        <v>268</v>
      </c>
      <c r="H11" s="140"/>
      <c r="I11" s="228" t="s">
        <v>754</v>
      </c>
      <c r="J11" s="340" t="s">
        <v>879</v>
      </c>
      <c r="K11" s="340"/>
      <c r="L11" s="340"/>
      <c r="M11" s="232"/>
      <c r="N11" s="363"/>
      <c r="O11" s="2"/>
      <c r="P11" s="2" t="s">
        <v>10</v>
      </c>
      <c r="Q11" s="143">
        <f t="shared" ref="Q11:U11" si="2">Q9+Q10</f>
        <v>9289.5</v>
      </c>
      <c r="R11" s="143">
        <f t="shared" si="2"/>
        <v>7489.14</v>
      </c>
      <c r="S11" s="143">
        <f t="shared" si="2"/>
        <v>5532.5</v>
      </c>
      <c r="T11" s="143">
        <f t="shared" si="2"/>
        <v>4480</v>
      </c>
      <c r="U11" s="143">
        <f t="shared" si="2"/>
        <v>2950</v>
      </c>
      <c r="V11" s="143"/>
      <c r="W11" s="204"/>
      <c r="X11" s="2"/>
      <c r="Y11" s="2"/>
      <c r="Z11" s="2"/>
      <c r="AA11" s="2"/>
      <c r="AE11" s="2"/>
      <c r="AF11" s="2"/>
      <c r="AG11" s="2"/>
      <c r="AH11" s="2"/>
      <c r="AI11" s="2"/>
      <c r="AJ11" s="2"/>
    </row>
    <row r="12" spans="1:36">
      <c r="A12" s="16"/>
      <c r="B12" s="130"/>
      <c r="C12" s="15"/>
      <c r="D12" s="15"/>
      <c r="E12" s="15"/>
      <c r="F12" s="15"/>
      <c r="G12" s="355"/>
      <c r="H12" s="113"/>
      <c r="I12" s="28"/>
      <c r="J12" s="339">
        <v>1</v>
      </c>
      <c r="K12" s="339">
        <v>2</v>
      </c>
      <c r="L12" s="339">
        <v>12</v>
      </c>
      <c r="M12" s="212" t="s">
        <v>2</v>
      </c>
      <c r="N12" s="363"/>
      <c r="O12" s="2"/>
      <c r="P12" s="362" t="s">
        <v>419</v>
      </c>
      <c r="Q12" s="2"/>
      <c r="R12" s="2"/>
      <c r="S12" s="2"/>
      <c r="T12" s="2"/>
      <c r="U12" s="2"/>
      <c r="V12" s="2"/>
      <c r="W12" s="2"/>
      <c r="X12" s="2"/>
      <c r="Y12" s="2"/>
      <c r="Z12" s="2"/>
      <c r="AA12" s="2"/>
      <c r="AE12" s="2"/>
      <c r="AF12" s="2"/>
      <c r="AG12" s="2"/>
      <c r="AH12" s="2"/>
      <c r="AI12" s="2"/>
      <c r="AJ12" s="2"/>
    </row>
    <row r="13" spans="1:36">
      <c r="A13" s="16"/>
      <c r="B13" s="347" t="s">
        <v>139</v>
      </c>
      <c r="C13" s="114"/>
      <c r="D13" s="114"/>
      <c r="E13" s="346" t="s">
        <v>254</v>
      </c>
      <c r="F13" s="15"/>
      <c r="G13" s="356"/>
      <c r="H13" s="113"/>
      <c r="I13" s="34">
        <v>2018</v>
      </c>
      <c r="J13" s="32">
        <f>INDEX(IslandLoad[],MATCH($I$11,IslandLoad[Key],0),MATCH(TEXT(DATE($I13,J$12,1),"m/d/yyyy"),IslandLoad[#Headers],0))</f>
        <v>1528.1895739684669</v>
      </c>
      <c r="K13" s="32">
        <f>INDEX(IslandLoad[],MATCH($I$11,IslandLoad[Key],0),MATCH(TEXT(DATE($I13,K$12,1),"m/d/yyyy"),IslandLoad[#Headers],0))</f>
        <v>1470.1123110896419</v>
      </c>
      <c r="L13" s="32">
        <f>INDEX(IslandLoad[],MATCH($I$11,IslandLoad[Key],0),MATCH(TEXT(DATE($I13,L$12,1),"m/d/yyyy"),IslandLoad[#Headers],0))</f>
        <v>1479.0407334826427</v>
      </c>
      <c r="M13" s="32">
        <f t="shared" ref="M13:M18" si="3">AVERAGE(J13:L13)</f>
        <v>1492.4475395135839</v>
      </c>
      <c r="N13" s="233">
        <v>4.5999999999999999E-3</v>
      </c>
      <c r="O13" s="2"/>
      <c r="P13" s="362"/>
      <c r="Q13" s="143">
        <f>Q11*(1+'Investment Evaluation, mid 18'!$E23)^($R8-Q8)</f>
        <v>9471.2491061463897</v>
      </c>
      <c r="R13" s="143">
        <f>R11*(1+'Investment Evaluation, mid 18'!$E23)^($R8-R8)</f>
        <v>7489.14</v>
      </c>
      <c r="S13" s="143">
        <f>S11*(1+'Investment Evaluation, mid 18'!$E23)^($R8-S8)</f>
        <v>5426.3337574605266</v>
      </c>
      <c r="T13" s="143">
        <f>T11*(1+'Investment Evaluation, mid 18'!$E23)^($R8-T8)</f>
        <v>4309.7112511523128</v>
      </c>
      <c r="U13" s="143">
        <f>U11*(1+U4)^($S8-U8)</f>
        <v>2950</v>
      </c>
      <c r="V13" s="143"/>
      <c r="W13" s="204"/>
      <c r="X13" s="2"/>
      <c r="Y13" s="2"/>
      <c r="Z13" s="2"/>
      <c r="AA13" s="2"/>
      <c r="AE13" s="2"/>
      <c r="AF13" s="2"/>
      <c r="AG13" s="2"/>
      <c r="AH13" s="2"/>
      <c r="AI13" s="2"/>
      <c r="AJ13" s="2"/>
    </row>
    <row r="14" spans="1:36">
      <c r="A14" s="16"/>
      <c r="B14" s="130" t="s">
        <v>264</v>
      </c>
      <c r="C14" s="15"/>
      <c r="D14" s="15"/>
      <c r="E14" s="134">
        <f>ECC!L5</f>
        <v>4.2671678767158182E-2</v>
      </c>
      <c r="F14" s="15"/>
      <c r="G14" s="133">
        <f>SUM(G6,G8,G9)</f>
        <v>22.454050297940871</v>
      </c>
      <c r="H14" s="113"/>
      <c r="I14" s="34">
        <v>2019</v>
      </c>
      <c r="J14" s="32">
        <f>INDEX(IslandLoad[],MATCH($I$11,IslandLoad[Key],0),MATCH(TEXT(DATE($I14,J$12,1),"m/d/yyyy"),IslandLoad[#Headers],0))</f>
        <v>1533.1360043022316</v>
      </c>
      <c r="K14" s="32">
        <f>INDEX(IslandLoad[],MATCH($I$11,IslandLoad[Key],0),MATCH(TEXT(DATE($I14,K$12,1),"m/d/yyyy"),IslandLoad[#Headers],0))</f>
        <v>1474.6461416125019</v>
      </c>
      <c r="L14" s="32">
        <f>INDEX(IslandLoad[],MATCH($I$11,IslandLoad[Key],0),MATCH(TEXT(DATE($I14,L$12,1),"m/d/yyyy"),IslandLoad[#Headers],0))</f>
        <v>1482.8324500525764</v>
      </c>
      <c r="M14" s="32">
        <f t="shared" si="3"/>
        <v>1496.8715319891035</v>
      </c>
      <c r="N14" s="2"/>
      <c r="O14" s="2"/>
      <c r="P14" s="2"/>
      <c r="Q14" s="2"/>
      <c r="R14" s="2"/>
      <c r="S14" s="2"/>
      <c r="T14" s="2"/>
      <c r="U14" s="2"/>
      <c r="V14" s="2"/>
      <c r="W14" s="2"/>
      <c r="X14" s="2"/>
      <c r="Y14" s="2"/>
      <c r="Z14" s="2"/>
      <c r="AA14" s="2"/>
      <c r="AE14" s="2"/>
      <c r="AF14" s="2"/>
      <c r="AG14" s="2"/>
      <c r="AH14" s="2"/>
      <c r="AI14" s="2"/>
      <c r="AJ14" s="2"/>
    </row>
    <row r="15" spans="1:36">
      <c r="A15" s="16"/>
      <c r="B15" s="130" t="s">
        <v>266</v>
      </c>
      <c r="C15" s="15"/>
      <c r="D15" s="15"/>
      <c r="E15" s="134">
        <f>ECC!L6</f>
        <v>6.5597763526693317E-2</v>
      </c>
      <c r="F15" s="15"/>
      <c r="G15" s="133">
        <f>G7</f>
        <v>1.1199423566778415</v>
      </c>
      <c r="H15" s="113"/>
      <c r="I15" s="34">
        <f>I14+1</f>
        <v>2020</v>
      </c>
      <c r="J15" s="32">
        <f>INDEX(IslandLoad[],MATCH($I$11,IslandLoad[Key],0),MATCH(TEXT(DATE($I15,J$12,1),"m/d/yyyy"),IslandLoad[#Headers],0))</f>
        <v>1523.0224253831675</v>
      </c>
      <c r="K15" s="32">
        <f>INDEX(IslandLoad[],MATCH($I$11,IslandLoad[Key],0),MATCH(TEXT(DATE($I15,K$12,1),"m/d/yyyy"),IslandLoad[#Headers],0))</f>
        <v>1465.0484027105517</v>
      </c>
      <c r="L15" s="32">
        <f>INDEX(IslandLoad[],MATCH($I$11,IslandLoad[Key],0),MATCH(TEXT(DATE($I15,L$12,1),"m/d/yyyy"),IslandLoad[#Headers],0))</f>
        <v>1474.783112513144</v>
      </c>
      <c r="M15" s="32">
        <f t="shared" si="3"/>
        <v>1487.6179802022878</v>
      </c>
      <c r="N15" s="2"/>
      <c r="O15" s="2"/>
      <c r="P15" s="365" t="s">
        <v>144</v>
      </c>
      <c r="Q15" s="2"/>
      <c r="R15" s="2"/>
      <c r="S15" s="2"/>
      <c r="T15" s="2"/>
      <c r="U15" s="2"/>
      <c r="V15" s="2"/>
      <c r="W15" s="2"/>
      <c r="X15" s="2"/>
      <c r="Y15" s="2"/>
      <c r="Z15" s="2"/>
      <c r="AA15" s="2"/>
      <c r="AE15" s="2"/>
      <c r="AF15" s="2"/>
      <c r="AG15" s="2"/>
      <c r="AH15" s="2"/>
      <c r="AI15" s="2"/>
      <c r="AJ15" s="2"/>
    </row>
    <row r="16" spans="1:36">
      <c r="A16" s="16"/>
      <c r="B16" s="130" t="s">
        <v>218</v>
      </c>
      <c r="C16" s="15"/>
      <c r="D16" s="15"/>
      <c r="E16" s="134">
        <f>'COS Inputs'!M13</f>
        <v>3.3910848345723119E-4</v>
      </c>
      <c r="F16" s="15"/>
      <c r="G16" s="133">
        <f>(F$6+F7)*E16</f>
        <v>0.18216424613204293</v>
      </c>
      <c r="H16" s="113"/>
      <c r="I16" s="34">
        <f>I15+1</f>
        <v>2021</v>
      </c>
      <c r="J16" s="32">
        <f>INDEX(IslandLoad[],MATCH($I$11,IslandLoad[Key],0),MATCH(TEXT(DATE($I16,J$12,1),"m/d/yyyy"),IslandLoad[#Headers],0))</f>
        <v>1534.5808012906696</v>
      </c>
      <c r="K16" s="32">
        <f>INDEX(IslandLoad[],MATCH($I$11,IslandLoad[Key],0),MATCH(TEXT(DATE($I16,K$12,1),"m/d/yyyy"),IslandLoad[#Headers],0))</f>
        <v>1476.0909625224726</v>
      </c>
      <c r="L16" s="32">
        <f>INDEX(IslandLoad[],MATCH($I$11,IslandLoad[Key],0),MATCH(TEXT(DATE($I16,L$12,1),"m/d/yyyy"),IslandLoad[#Headers],0))</f>
        <v>1486.0315457413249</v>
      </c>
      <c r="M16" s="32">
        <f t="shared" si="3"/>
        <v>1498.9011031848222</v>
      </c>
      <c r="N16" s="2"/>
      <c r="O16" s="2"/>
      <c r="P16" s="365"/>
      <c r="Q16" s="341">
        <v>1</v>
      </c>
      <c r="R16" s="2"/>
      <c r="T16" s="2"/>
      <c r="U16" s="2"/>
      <c r="V16" s="2"/>
      <c r="W16" s="2"/>
      <c r="X16" s="2"/>
      <c r="Y16" s="2"/>
      <c r="Z16" s="2"/>
      <c r="AA16" s="2"/>
      <c r="AE16" s="2"/>
      <c r="AF16" s="2"/>
      <c r="AG16" s="2"/>
      <c r="AH16" s="2"/>
      <c r="AI16" s="2"/>
      <c r="AJ16" s="2"/>
    </row>
    <row r="17" spans="1:36" ht="12.75" customHeight="1">
      <c r="A17" s="16"/>
      <c r="B17" s="130" t="s">
        <v>138</v>
      </c>
      <c r="C17" s="15"/>
      <c r="D17" s="15"/>
      <c r="E17" s="134">
        <f>'COS Inputs'!M9</f>
        <v>9.7078188096271067E-3</v>
      </c>
      <c r="F17" s="15"/>
      <c r="G17" s="133">
        <f>F6*E17*Q5</f>
        <v>5.0491615918882529</v>
      </c>
      <c r="H17" s="113"/>
      <c r="I17" s="34">
        <f>I16+1</f>
        <v>2022</v>
      </c>
      <c r="J17" s="32">
        <f>INDEX(IslandLoad[],MATCH($I$11,IslandLoad[Key],0),MATCH(TEXT(DATE($I17,J$12,1),"m/d/yyyy"),IslandLoad[#Headers],0))</f>
        <v>1537.3671954826566</v>
      </c>
      <c r="K17" s="32">
        <f>INDEX(IslandLoad[],MATCH($I$11,IslandLoad[Key],0),MATCH(TEXT(DATE($I17,K$12,1),"m/d/yyyy"),IslandLoad[#Headers],0))</f>
        <v>1478.7742013552761</v>
      </c>
      <c r="L17" s="32">
        <f>INDEX(IslandLoad[],MATCH($I$11,IslandLoad[Key],0),MATCH(TEXT(DATE($I17,L$12,1),"m/d/yyyy"),IslandLoad[#Headers],0))</f>
        <v>1488.6114616193481</v>
      </c>
      <c r="M17" s="32">
        <f t="shared" si="3"/>
        <v>1501.584286152427</v>
      </c>
      <c r="N17" s="2"/>
      <c r="O17" s="2"/>
      <c r="P17" s="2" t="s">
        <v>103</v>
      </c>
      <c r="Q17" s="143">
        <f>COUNTA(Q8:Y8)</f>
        <v>5</v>
      </c>
      <c r="R17" s="2"/>
      <c r="T17" s="2"/>
      <c r="U17" s="2"/>
      <c r="V17" s="2"/>
      <c r="W17" s="2"/>
      <c r="X17" s="2"/>
      <c r="Y17" s="2"/>
      <c r="Z17" s="2"/>
      <c r="AA17" s="2"/>
      <c r="AE17" s="2"/>
      <c r="AF17" s="2"/>
      <c r="AG17" s="2"/>
      <c r="AH17" s="2"/>
      <c r="AI17" s="2"/>
      <c r="AJ17" s="2"/>
    </row>
    <row r="18" spans="1:36">
      <c r="A18" s="16"/>
      <c r="B18" s="130" t="s">
        <v>269</v>
      </c>
      <c r="C18" s="15"/>
      <c r="D18" s="15"/>
      <c r="E18" s="134">
        <f>'COS Inputs'!M10</f>
        <v>0.91038063953193427</v>
      </c>
      <c r="F18" s="15"/>
      <c r="G18" s="133">
        <f>G17*E18</f>
        <v>4.5966589591233067</v>
      </c>
      <c r="H18" s="113"/>
      <c r="I18" s="34">
        <f>I17+1</f>
        <v>2023</v>
      </c>
      <c r="J18" s="32">
        <f>INDEX(IslandLoad[],MATCH($I$11,IslandLoad[Key],0),MATCH(TEXT(DATE($I18,J$12,1),"m/d/yyyy"),IslandLoad[#Headers],0))</f>
        <v>1541.5983866630813</v>
      </c>
      <c r="K18" s="32">
        <f>INDEX(IslandLoad[],MATCH($I$11,IslandLoad[Key],0),MATCH(TEXT(DATE($I18,K$12,1),"m/d/yyyy"),IslandLoad[#Headers],0))</f>
        <v>1483.0054625916193</v>
      </c>
      <c r="L18" s="32">
        <f>INDEX(IslandLoad[],MATCH($I$11,IslandLoad[Key],0),MATCH(TEXT(DATE($I18,L$12,1),"m/d/yyyy"),IslandLoad[#Headers],0))</f>
        <v>1492.7393270241851</v>
      </c>
      <c r="M18" s="32">
        <f t="shared" si="3"/>
        <v>1505.7810587596286</v>
      </c>
      <c r="N18" s="2"/>
      <c r="O18" s="2"/>
      <c r="P18" s="2" t="s">
        <v>2</v>
      </c>
      <c r="Q18" s="143">
        <f>(Q19/Q17)</f>
        <v>5929.2868229518463</v>
      </c>
      <c r="R18" s="2"/>
      <c r="T18" s="2"/>
      <c r="U18" s="2"/>
      <c r="V18" s="2"/>
      <c r="W18" s="2"/>
      <c r="X18" s="2"/>
      <c r="Y18" s="2"/>
      <c r="Z18" s="2"/>
      <c r="AA18" s="2"/>
      <c r="AE18" s="2"/>
      <c r="AF18" s="2"/>
      <c r="AG18" s="2"/>
      <c r="AH18" s="2"/>
      <c r="AI18" s="2"/>
      <c r="AJ18" s="2"/>
    </row>
    <row r="19" spans="1:36" ht="12.75" customHeight="1">
      <c r="A19" s="16"/>
      <c r="B19" s="130"/>
      <c r="C19" s="15"/>
      <c r="D19" s="15"/>
      <c r="E19" s="15"/>
      <c r="F19" s="15"/>
      <c r="G19" s="135"/>
      <c r="H19" s="113"/>
      <c r="I19" s="2"/>
      <c r="J19" s="2"/>
      <c r="K19" s="2"/>
      <c r="L19" s="2"/>
      <c r="M19" s="2"/>
      <c r="N19" s="2"/>
      <c r="O19" s="2"/>
      <c r="P19" s="2" t="s">
        <v>10</v>
      </c>
      <c r="Q19" s="143">
        <f>SUM(Q13:Y13)</f>
        <v>29646.434114759231</v>
      </c>
      <c r="R19" s="2"/>
      <c r="T19" s="2"/>
      <c r="U19" s="2"/>
      <c r="V19" s="2"/>
      <c r="W19" s="2"/>
      <c r="X19" s="2"/>
      <c r="Y19" s="2"/>
      <c r="Z19" s="2"/>
      <c r="AA19" s="2"/>
      <c r="AE19" s="2"/>
      <c r="AF19" s="2"/>
      <c r="AG19" s="2"/>
      <c r="AH19" s="2"/>
      <c r="AI19" s="2"/>
      <c r="AJ19" s="2"/>
    </row>
    <row r="20" spans="1:36" ht="15.75" thickBot="1">
      <c r="A20" s="16"/>
      <c r="B20" s="349"/>
      <c r="C20" s="17"/>
      <c r="D20" s="17"/>
      <c r="E20" s="17" t="s">
        <v>299</v>
      </c>
      <c r="F20" s="17"/>
      <c r="G20" s="137">
        <f>SUM(G14:G18)</f>
        <v>33.40197745176232</v>
      </c>
      <c r="H20" s="113"/>
      <c r="I20" s="231"/>
      <c r="J20" s="232" t="s">
        <v>881</v>
      </c>
      <c r="K20" s="232"/>
      <c r="L20" s="232"/>
      <c r="M20" s="232"/>
      <c r="N20" s="366" t="s">
        <v>102</v>
      </c>
      <c r="O20" s="2"/>
      <c r="P20" s="2"/>
      <c r="Q20" s="2"/>
      <c r="R20" s="2"/>
      <c r="S20" s="2"/>
      <c r="T20" s="2"/>
      <c r="U20" s="2"/>
      <c r="V20" s="2"/>
      <c r="W20" s="2"/>
      <c r="X20" s="2"/>
      <c r="Y20" s="2"/>
      <c r="Z20" s="2"/>
      <c r="AA20" s="2"/>
      <c r="AE20" s="2"/>
      <c r="AF20" s="2"/>
      <c r="AG20" s="2"/>
      <c r="AH20" s="2"/>
      <c r="AI20" s="2"/>
      <c r="AJ20" s="2"/>
    </row>
    <row r="21" spans="1:36" ht="12.75" customHeight="1">
      <c r="A21" s="16"/>
      <c r="B21" s="16"/>
      <c r="C21" s="16"/>
      <c r="D21" s="16"/>
      <c r="E21" s="16"/>
      <c r="F21" s="16"/>
      <c r="G21" s="16"/>
      <c r="H21" s="113"/>
      <c r="I21" s="28"/>
      <c r="J21" s="33" t="str">
        <f>CHOOSE(J12,"J","F","M","A","M","J","J","A","S","O","N","D")</f>
        <v>J</v>
      </c>
      <c r="K21" s="33" t="str">
        <f t="shared" ref="K21:L21" si="4">CHOOSE(K12,"J","F","M","A","M","J","J","A","S","O","N","D")</f>
        <v>F</v>
      </c>
      <c r="L21" s="33" t="str">
        <f t="shared" si="4"/>
        <v>D</v>
      </c>
      <c r="M21" s="212" t="s">
        <v>2</v>
      </c>
      <c r="N21" s="367"/>
      <c r="O21" s="2"/>
      <c r="P21" s="29" t="s">
        <v>101</v>
      </c>
      <c r="Q21" s="5"/>
      <c r="R21" s="5"/>
      <c r="S21" s="2"/>
      <c r="T21" s="2"/>
      <c r="U21" s="2"/>
      <c r="V21" s="2"/>
      <c r="W21" s="2"/>
      <c r="X21" s="2"/>
      <c r="Y21" s="2"/>
      <c r="Z21" s="2"/>
      <c r="AA21" s="2"/>
      <c r="AE21" s="2"/>
      <c r="AF21" s="2"/>
      <c r="AG21" s="2"/>
      <c r="AH21" s="2"/>
      <c r="AI21" s="2"/>
      <c r="AJ21" s="2"/>
    </row>
    <row r="22" spans="1:36" ht="12.75" customHeight="1">
      <c r="A22" s="16"/>
      <c r="B22" s="16"/>
      <c r="C22" s="112" t="s">
        <v>271</v>
      </c>
      <c r="D22" s="16"/>
      <c r="E22" s="16"/>
      <c r="F22" s="16"/>
      <c r="G22" s="113">
        <f>-1*G20*(1-Q16)</f>
        <v>0</v>
      </c>
      <c r="H22" s="113"/>
      <c r="I22" s="34" t="s">
        <v>420</v>
      </c>
      <c r="J22" s="35">
        <f>IF($L$33=1,J13,J13+J4)</f>
        <v>1528.1895739684669</v>
      </c>
      <c r="K22" s="35">
        <f t="shared" ref="K22:M22" si="5">IF($L$33=1,K13,K13+K4)</f>
        <v>1470.1123110896419</v>
      </c>
      <c r="L22" s="35">
        <f t="shared" si="5"/>
        <v>1479.0407334826427</v>
      </c>
      <c r="M22" s="35">
        <f t="shared" si="5"/>
        <v>1492.4475395135839</v>
      </c>
      <c r="N22" s="2"/>
      <c r="O22" s="2"/>
      <c r="P22" s="368" t="s">
        <v>105</v>
      </c>
      <c r="R22" s="2"/>
      <c r="S22" s="2"/>
      <c r="T22" s="2"/>
      <c r="U22" s="2"/>
      <c r="V22" s="2"/>
      <c r="W22" s="2"/>
      <c r="X22" s="2"/>
      <c r="Y22" s="2"/>
      <c r="Z22" s="2"/>
      <c r="AA22" s="2"/>
      <c r="AB22" s="2"/>
      <c r="AC22" s="2"/>
      <c r="AD22" s="2"/>
      <c r="AE22" s="2"/>
      <c r="AF22" s="2"/>
      <c r="AG22" s="2"/>
      <c r="AH22" s="2"/>
      <c r="AI22" s="2"/>
      <c r="AJ22" s="2"/>
    </row>
    <row r="23" spans="1:36" ht="12.75" customHeight="1" thickBot="1">
      <c r="A23" s="16"/>
      <c r="B23" s="8"/>
      <c r="C23" s="8"/>
      <c r="D23" s="8"/>
      <c r="E23" s="8"/>
      <c r="F23" s="8"/>
      <c r="H23" s="113"/>
      <c r="I23" s="34">
        <v>2019</v>
      </c>
      <c r="J23" s="35">
        <f t="shared" ref="J23:J27" si="6">IF($L$33=1,J14,J14+J5)</f>
        <v>1533.1360043022316</v>
      </c>
      <c r="K23" s="35">
        <f t="shared" ref="K23:M23" si="7">IF($L$33=1,K14,K14+K5)</f>
        <v>1474.6461416125019</v>
      </c>
      <c r="L23" s="35">
        <f t="shared" si="7"/>
        <v>1482.8324500525764</v>
      </c>
      <c r="M23" s="35">
        <f t="shared" si="7"/>
        <v>1496.8715319891035</v>
      </c>
      <c r="N23" s="32">
        <f>M23-M22</f>
        <v>4.4239924755195261</v>
      </c>
      <c r="O23" s="2"/>
      <c r="P23" s="369"/>
      <c r="Q23" s="79">
        <f>Q18/N29</f>
        <v>2223.4515560138871</v>
      </c>
      <c r="R23" s="2"/>
      <c r="S23" s="2"/>
      <c r="T23" s="2"/>
      <c r="U23" s="2"/>
      <c r="V23" s="2"/>
      <c r="W23" s="2"/>
      <c r="X23" s="2"/>
      <c r="Y23" s="2"/>
      <c r="Z23" s="2"/>
      <c r="AA23" s="2"/>
      <c r="AB23" s="2"/>
      <c r="AC23" s="2"/>
      <c r="AD23" s="2"/>
      <c r="AE23" s="2"/>
      <c r="AF23" s="2"/>
      <c r="AG23" s="2"/>
      <c r="AH23" s="2"/>
      <c r="AI23" s="2"/>
      <c r="AJ23" s="2"/>
    </row>
    <row r="24" spans="1:36" ht="13.5" thickTop="1">
      <c r="A24" s="16"/>
      <c r="B24" s="8"/>
      <c r="C24" s="8"/>
      <c r="D24" s="8"/>
      <c r="E24" s="8"/>
      <c r="F24" s="8"/>
      <c r="G24" s="8"/>
      <c r="H24" s="118"/>
      <c r="I24" s="34">
        <f>I23+1</f>
        <v>2020</v>
      </c>
      <c r="J24" s="35">
        <f t="shared" si="6"/>
        <v>1523.0224253831675</v>
      </c>
      <c r="K24" s="35">
        <f t="shared" ref="K24:M24" si="8">IF($L$33=1,K15,K15+K6)</f>
        <v>1465.0484027105517</v>
      </c>
      <c r="L24" s="35">
        <f t="shared" si="8"/>
        <v>1474.783112513144</v>
      </c>
      <c r="M24" s="35">
        <f t="shared" si="8"/>
        <v>1487.6179802022878</v>
      </c>
      <c r="N24" s="32">
        <f>M24-M23</f>
        <v>-9.2535517868157058</v>
      </c>
      <c r="O24" s="2"/>
      <c r="P24" s="370" t="s">
        <v>104</v>
      </c>
      <c r="R24" s="2"/>
      <c r="S24" s="2"/>
      <c r="T24" s="2"/>
      <c r="U24" s="2"/>
      <c r="V24" s="2"/>
      <c r="W24" s="2"/>
      <c r="X24" s="2"/>
      <c r="Y24" s="2"/>
      <c r="Z24" s="2"/>
      <c r="AA24" s="2"/>
      <c r="AB24" s="2"/>
      <c r="AC24" s="2"/>
      <c r="AD24" s="2"/>
      <c r="AE24" s="2"/>
      <c r="AF24" s="2"/>
      <c r="AG24" s="2"/>
      <c r="AH24" s="2"/>
      <c r="AI24" s="2"/>
      <c r="AJ24" s="2"/>
    </row>
    <row r="25" spans="1:36" ht="13.5" thickBot="1">
      <c r="A25" s="16"/>
      <c r="B25" s="15"/>
      <c r="C25" s="15"/>
      <c r="D25" s="15"/>
      <c r="E25" s="371" t="s">
        <v>125</v>
      </c>
      <c r="F25" s="371"/>
      <c r="G25" s="116"/>
      <c r="H25" s="16"/>
      <c r="I25" s="34">
        <f>I24+1</f>
        <v>2021</v>
      </c>
      <c r="J25" s="35">
        <f t="shared" si="6"/>
        <v>1534.5808012906696</v>
      </c>
      <c r="K25" s="35">
        <f t="shared" ref="K25:M25" si="9">IF($L$33=1,K16,K16+K7)</f>
        <v>1476.0909625224726</v>
      </c>
      <c r="L25" s="35">
        <f t="shared" si="9"/>
        <v>1486.0315457413249</v>
      </c>
      <c r="M25" s="35">
        <f t="shared" si="9"/>
        <v>1498.9011031848222</v>
      </c>
      <c r="N25" s="32">
        <f>M25-M24</f>
        <v>11.283122982534451</v>
      </c>
      <c r="O25" s="2"/>
      <c r="P25" s="370"/>
      <c r="Q25" s="79">
        <f>Q19/N30</f>
        <v>520.1128792063023</v>
      </c>
      <c r="R25" s="2"/>
      <c r="S25" s="2"/>
      <c r="T25" s="2"/>
      <c r="U25" s="2"/>
      <c r="V25" s="2"/>
      <c r="W25" s="2"/>
      <c r="X25" s="2"/>
      <c r="Y25" s="2"/>
      <c r="Z25" s="2"/>
      <c r="AA25" s="2"/>
      <c r="AB25" s="2"/>
      <c r="AC25" s="2"/>
      <c r="AD25" s="2"/>
      <c r="AE25" s="2"/>
      <c r="AF25" s="2"/>
      <c r="AG25" s="2"/>
      <c r="AH25" s="2"/>
      <c r="AI25" s="2"/>
      <c r="AJ25" s="2"/>
    </row>
    <row r="26" spans="1:36" ht="14.25" thickTop="1" thickBot="1">
      <c r="A26" s="16"/>
      <c r="B26" s="15"/>
      <c r="C26" s="15"/>
      <c r="D26" s="15"/>
      <c r="E26" s="371"/>
      <c r="F26" s="371"/>
      <c r="G26" s="117">
        <f>G20+G22</f>
        <v>33.40197745176232</v>
      </c>
      <c r="H26" s="16"/>
      <c r="I26" s="34">
        <f>I25+1</f>
        <v>2022</v>
      </c>
      <c r="J26" s="35">
        <f t="shared" si="6"/>
        <v>1537.3671954826566</v>
      </c>
      <c r="K26" s="35">
        <f t="shared" ref="K26:M26" si="10">IF($L$33=1,K17,K17+K8)</f>
        <v>1478.7742013552761</v>
      </c>
      <c r="L26" s="35">
        <f t="shared" si="10"/>
        <v>1488.6114616193481</v>
      </c>
      <c r="M26" s="35">
        <f t="shared" si="10"/>
        <v>1501.584286152427</v>
      </c>
      <c r="N26" s="32">
        <f>M26-M25</f>
        <v>2.6831829676048073</v>
      </c>
      <c r="O26" s="2"/>
      <c r="P26" s="141"/>
      <c r="Q26" s="2"/>
      <c r="R26" s="2"/>
      <c r="S26" s="2"/>
      <c r="T26" s="2"/>
      <c r="U26" s="2"/>
      <c r="V26" s="2"/>
      <c r="W26" s="2"/>
      <c r="X26" s="2"/>
      <c r="Y26" s="2"/>
      <c r="Z26" s="2"/>
      <c r="AA26" s="2"/>
      <c r="AB26" s="2"/>
      <c r="AC26" s="2"/>
      <c r="AD26" s="2"/>
      <c r="AE26" s="2"/>
      <c r="AF26" s="2"/>
      <c r="AG26" s="2"/>
      <c r="AH26" s="2"/>
      <c r="AI26" s="2"/>
      <c r="AJ26" s="2"/>
    </row>
    <row r="27" spans="1:36" ht="13.5" thickTop="1">
      <c r="A27" s="16"/>
      <c r="B27" s="119"/>
      <c r="C27" s="15"/>
      <c r="D27" s="15"/>
      <c r="E27" s="14"/>
      <c r="F27" s="140"/>
      <c r="G27" s="116"/>
      <c r="H27" s="16"/>
      <c r="I27" s="34">
        <f>I26+1</f>
        <v>2023</v>
      </c>
      <c r="J27" s="35">
        <f t="shared" si="6"/>
        <v>1541.5983866630813</v>
      </c>
      <c r="K27" s="35">
        <f t="shared" ref="K27:M27" si="11">IF($L$33=1,K18,K18+K9)</f>
        <v>1483.0054625916193</v>
      </c>
      <c r="L27" s="35">
        <f t="shared" si="11"/>
        <v>1492.7393270241851</v>
      </c>
      <c r="M27" s="35">
        <f t="shared" si="11"/>
        <v>1505.7810587596286</v>
      </c>
      <c r="N27" s="32">
        <f>M27-M26</f>
        <v>4.1967726072016376</v>
      </c>
      <c r="O27" s="2"/>
      <c r="P27" s="2"/>
      <c r="Q27" s="2"/>
      <c r="R27" s="2"/>
      <c r="S27" s="2"/>
      <c r="T27" s="2"/>
      <c r="U27" s="2"/>
      <c r="V27" s="2"/>
      <c r="W27" s="2"/>
      <c r="X27" s="2"/>
      <c r="Y27" s="2"/>
      <c r="Z27" s="2"/>
      <c r="AA27" s="2"/>
      <c r="AB27" s="2"/>
      <c r="AC27" s="2"/>
      <c r="AD27" s="2"/>
      <c r="AE27" s="2"/>
      <c r="AF27" s="2"/>
      <c r="AG27" s="2"/>
      <c r="AH27" s="2"/>
      <c r="AI27" s="2"/>
      <c r="AJ27" s="2"/>
    </row>
    <row r="28" spans="1:36">
      <c r="A28" s="2"/>
      <c r="B28" s="93"/>
      <c r="C28" s="93"/>
      <c r="D28" s="93"/>
      <c r="E28" s="12"/>
      <c r="F28" s="97"/>
      <c r="G28" s="12"/>
      <c r="H28" s="2"/>
      <c r="I28" s="2"/>
      <c r="J28" s="2"/>
      <c r="K28" s="2"/>
      <c r="L28" s="2"/>
      <c r="M28" s="2"/>
      <c r="N28" s="22"/>
      <c r="O28" s="2"/>
      <c r="P28" s="2"/>
      <c r="Q28" s="2"/>
      <c r="R28" s="2"/>
      <c r="S28" s="2"/>
      <c r="T28" s="2"/>
      <c r="U28" s="2"/>
      <c r="V28" s="2"/>
      <c r="W28" s="2"/>
      <c r="X28" s="2"/>
      <c r="Y28" s="2"/>
      <c r="Z28" s="2"/>
      <c r="AA28" s="2"/>
      <c r="AB28" s="2"/>
      <c r="AC28" s="2"/>
      <c r="AD28" s="2"/>
      <c r="AE28" s="2"/>
      <c r="AF28" s="2"/>
      <c r="AG28" s="2"/>
      <c r="AH28" s="2"/>
      <c r="AI28" s="2"/>
      <c r="AJ28" s="2"/>
    </row>
    <row r="29" spans="1:36">
      <c r="A29" s="2"/>
      <c r="B29" s="93"/>
      <c r="C29" s="93"/>
      <c r="D29" s="93"/>
      <c r="E29" s="61"/>
      <c r="F29" s="12"/>
      <c r="G29" s="12"/>
      <c r="H29" s="2"/>
      <c r="I29" s="2"/>
      <c r="J29" s="2"/>
      <c r="K29" s="2"/>
      <c r="L29" s="2"/>
      <c r="M29" s="11" t="s">
        <v>452</v>
      </c>
      <c r="N29" s="32">
        <f>AVERAGE(N23:N27)</f>
        <v>2.6667038492089432</v>
      </c>
      <c r="O29" s="2"/>
      <c r="P29" s="2"/>
      <c r="Q29" s="2"/>
      <c r="R29" s="2"/>
      <c r="S29" s="2"/>
      <c r="T29" s="2"/>
      <c r="U29" s="2"/>
      <c r="V29" s="2"/>
      <c r="W29" s="2"/>
      <c r="X29" s="2"/>
      <c r="Y29" s="2"/>
      <c r="Z29" s="2"/>
      <c r="AA29" s="2"/>
      <c r="AB29" s="2"/>
      <c r="AC29" s="2"/>
      <c r="AD29" s="2"/>
      <c r="AE29" s="2"/>
      <c r="AF29" s="2"/>
      <c r="AG29" s="2"/>
      <c r="AH29" s="2"/>
      <c r="AI29" s="2"/>
      <c r="AJ29" s="2"/>
    </row>
    <row r="30" spans="1:36">
      <c r="A30" s="2"/>
      <c r="B30" s="93"/>
      <c r="C30" s="4"/>
      <c r="D30" s="4"/>
      <c r="E30" s="61"/>
      <c r="F30" s="12"/>
      <c r="G30" s="12"/>
      <c r="H30" s="2"/>
      <c r="I30" s="2"/>
      <c r="J30" s="2"/>
      <c r="K30" s="2"/>
      <c r="L30" s="2"/>
      <c r="M30" s="11" t="s">
        <v>876</v>
      </c>
      <c r="N30" s="32">
        <f>IF(L35=1,M27-M22,57)</f>
        <v>57</v>
      </c>
      <c r="O30" s="2"/>
      <c r="P30" s="2"/>
      <c r="Q30" s="2"/>
      <c r="R30" s="2"/>
      <c r="S30" s="2"/>
      <c r="T30" s="2"/>
      <c r="U30" s="2"/>
      <c r="V30" s="2"/>
      <c r="W30" s="2"/>
      <c r="X30" s="2"/>
      <c r="Y30" s="2"/>
      <c r="Z30" s="2"/>
      <c r="AA30" s="2"/>
      <c r="AB30" s="2"/>
      <c r="AC30" s="2"/>
      <c r="AD30" s="2"/>
      <c r="AE30" s="2"/>
      <c r="AF30" s="2"/>
      <c r="AG30" s="2"/>
      <c r="AH30" s="2"/>
      <c r="AI30" s="2"/>
      <c r="AJ30" s="2"/>
    </row>
    <row r="31" spans="1:36">
      <c r="A31" s="2"/>
      <c r="B31" s="93"/>
      <c r="C31" s="4"/>
      <c r="D31" s="4"/>
      <c r="E31" s="6"/>
      <c r="F31" s="12"/>
      <c r="G31" s="91"/>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row>
    <row r="32" spans="1:36" ht="15">
      <c r="A32" s="2"/>
      <c r="B32" s="93"/>
      <c r="C32" s="4"/>
      <c r="D32" s="4"/>
      <c r="E32" s="61"/>
      <c r="F32" s="12"/>
      <c r="G32" s="12"/>
      <c r="H32" s="2"/>
      <c r="I32" s="237" t="s">
        <v>880</v>
      </c>
      <c r="J32" s="235"/>
      <c r="K32" s="235"/>
      <c r="L32" s="235"/>
      <c r="M32" s="235"/>
      <c r="N32" s="2"/>
      <c r="O32" s="2"/>
      <c r="P32" s="2"/>
      <c r="Q32" s="2"/>
      <c r="R32" s="2"/>
      <c r="S32" s="2"/>
      <c r="T32" s="2"/>
      <c r="U32" s="2"/>
      <c r="V32" s="2"/>
      <c r="W32" s="2"/>
      <c r="X32" s="2"/>
      <c r="Y32" s="2"/>
      <c r="Z32" s="2"/>
      <c r="AA32" s="2"/>
      <c r="AB32" s="2"/>
      <c r="AC32" s="2"/>
      <c r="AD32" s="2"/>
      <c r="AE32" s="2"/>
      <c r="AF32" s="2"/>
      <c r="AG32" s="2"/>
      <c r="AH32" s="2"/>
      <c r="AI32" s="2"/>
      <c r="AJ32" s="2"/>
    </row>
    <row r="33" spans="1:36">
      <c r="A33" s="2"/>
      <c r="B33" s="4"/>
      <c r="C33" s="4"/>
      <c r="D33" s="4"/>
      <c r="E33" s="4"/>
      <c r="F33" s="4"/>
      <c r="G33" s="12"/>
      <c r="H33" s="2"/>
      <c r="I33" s="2"/>
      <c r="K33" s="11" t="s">
        <v>450</v>
      </c>
      <c r="L33" s="226">
        <v>1</v>
      </c>
      <c r="M33" s="2"/>
      <c r="N33" s="2"/>
      <c r="O33" s="2"/>
      <c r="P33" s="2"/>
      <c r="Q33" s="2"/>
      <c r="R33" s="2"/>
      <c r="S33" s="2"/>
      <c r="T33" s="2"/>
      <c r="U33" s="2"/>
      <c r="V33" s="2"/>
      <c r="W33" s="2"/>
      <c r="X33" s="2"/>
      <c r="Y33" s="2"/>
      <c r="Z33" s="2"/>
      <c r="AA33" s="2"/>
      <c r="AB33" s="2"/>
      <c r="AC33" s="2"/>
      <c r="AD33" s="2"/>
      <c r="AE33" s="2"/>
      <c r="AF33" s="2"/>
      <c r="AG33" s="2"/>
      <c r="AH33" s="2"/>
      <c r="AI33" s="2"/>
      <c r="AJ33" s="2"/>
    </row>
    <row r="34" spans="1:36">
      <c r="A34" s="2"/>
      <c r="B34" s="4"/>
      <c r="C34" s="4"/>
      <c r="D34" s="4"/>
      <c r="E34" s="4"/>
      <c r="F34" s="4"/>
      <c r="G34" s="350"/>
      <c r="H34" s="2"/>
      <c r="I34" s="236" t="s">
        <v>453</v>
      </c>
      <c r="J34" s="236"/>
      <c r="K34" s="236"/>
      <c r="L34" s="236"/>
      <c r="M34" s="236"/>
      <c r="N34" s="2"/>
      <c r="O34" s="2"/>
      <c r="P34" s="2"/>
      <c r="Q34" s="2"/>
      <c r="R34" s="2"/>
      <c r="S34" s="2"/>
      <c r="T34" s="2"/>
      <c r="U34" s="2"/>
      <c r="V34" s="2"/>
      <c r="W34" s="2"/>
      <c r="X34" s="2"/>
      <c r="Y34" s="2"/>
      <c r="Z34" s="2"/>
      <c r="AA34" s="2"/>
      <c r="AB34" s="2"/>
      <c r="AC34" s="2"/>
      <c r="AD34" s="2"/>
      <c r="AE34" s="2"/>
      <c r="AF34" s="2"/>
      <c r="AG34" s="2"/>
      <c r="AH34" s="2"/>
      <c r="AI34" s="2"/>
      <c r="AJ34" s="2"/>
    </row>
    <row r="35" spans="1:36">
      <c r="A35" s="2"/>
      <c r="B35" s="4"/>
      <c r="C35" s="4"/>
      <c r="D35" s="4"/>
      <c r="E35" s="4"/>
      <c r="F35" s="4"/>
      <c r="G35" s="350"/>
      <c r="H35" s="2"/>
      <c r="I35" s="2"/>
      <c r="K35" s="222" t="s">
        <v>451</v>
      </c>
      <c r="L35" s="226">
        <v>0</v>
      </c>
      <c r="M35" s="2"/>
      <c r="N35" s="2"/>
      <c r="O35" s="2"/>
      <c r="P35" s="2"/>
      <c r="Q35" s="2"/>
      <c r="R35" s="2"/>
      <c r="S35" s="2"/>
      <c r="T35" s="2"/>
      <c r="U35" s="2"/>
      <c r="V35" s="2"/>
      <c r="W35" s="2"/>
      <c r="X35" s="2"/>
      <c r="Y35" s="2"/>
      <c r="Z35" s="2"/>
      <c r="AA35" s="2"/>
      <c r="AB35" s="2"/>
      <c r="AC35" s="2"/>
      <c r="AD35" s="2"/>
      <c r="AE35" s="2"/>
      <c r="AF35" s="2"/>
      <c r="AG35" s="2"/>
      <c r="AH35" s="2"/>
      <c r="AI35" s="2"/>
      <c r="AJ35" s="2"/>
    </row>
    <row r="36" spans="1:36">
      <c r="A36" s="2"/>
      <c r="B36" s="106"/>
      <c r="C36" s="107"/>
      <c r="D36" s="107"/>
      <c r="E36" s="76"/>
      <c r="F36" s="4"/>
      <c r="G36" s="350"/>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row>
    <row r="37" spans="1:36">
      <c r="A37" s="2"/>
      <c r="B37" s="6"/>
      <c r="C37" s="6"/>
      <c r="D37" s="6"/>
      <c r="E37" s="61"/>
      <c r="F37" s="4"/>
      <c r="G37" s="1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row>
    <row r="38" spans="1:36">
      <c r="A38" s="2"/>
      <c r="B38" s="6"/>
      <c r="C38" s="6"/>
      <c r="D38" s="6"/>
      <c r="E38" s="61"/>
      <c r="F38" s="6"/>
      <c r="G38" s="1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row>
    <row r="39" spans="1:36">
      <c r="A39" s="2"/>
      <c r="B39" s="6"/>
      <c r="C39" s="6"/>
      <c r="D39" s="6"/>
      <c r="E39" s="61"/>
      <c r="F39" s="4"/>
      <c r="G39" s="1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row>
    <row r="40" spans="1:36">
      <c r="A40" s="2"/>
      <c r="B40" s="6"/>
      <c r="C40" s="6"/>
      <c r="D40" s="6"/>
      <c r="E40" s="108"/>
      <c r="F40" s="4"/>
      <c r="G40" s="1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row>
    <row r="41" spans="1:36">
      <c r="A41" s="2"/>
      <c r="B41" s="6"/>
      <c r="C41" s="6"/>
      <c r="D41" s="6"/>
      <c r="E41" s="109"/>
      <c r="F41" s="4"/>
      <c r="G41" s="1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row>
    <row r="42" spans="1:36">
      <c r="A42" s="2"/>
      <c r="B42" s="4"/>
      <c r="C42" s="4"/>
      <c r="D42" s="4"/>
      <c r="E42" s="4"/>
      <c r="F42" s="4"/>
      <c r="G42" s="1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row>
    <row r="43" spans="1:36">
      <c r="A43" s="2"/>
      <c r="B43" s="4"/>
      <c r="C43" s="4"/>
      <c r="D43" s="4"/>
      <c r="E43" s="93"/>
      <c r="F43" s="4"/>
      <c r="G43" s="76"/>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row>
    <row r="44" spans="1:36">
      <c r="A44" s="2"/>
      <c r="B44" s="4"/>
      <c r="C44" s="4"/>
      <c r="D44" s="4"/>
      <c r="E44" s="4"/>
      <c r="F44" s="4"/>
      <c r="G44" s="4"/>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row>
    <row r="45" spans="1:36">
      <c r="A45" s="2"/>
      <c r="B45" s="4"/>
      <c r="C45" s="93"/>
      <c r="D45" s="93"/>
      <c r="E45" s="4"/>
      <c r="F45" s="61"/>
      <c r="G45" s="1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row>
    <row r="46" spans="1:36">
      <c r="A46" s="2"/>
      <c r="B46" s="4"/>
      <c r="C46" s="4"/>
      <c r="D46" s="4"/>
      <c r="E46" s="4"/>
      <c r="F46" s="4"/>
      <c r="G46" s="4"/>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row>
    <row r="47" spans="1:36">
      <c r="A47" s="2"/>
      <c r="B47" s="4"/>
      <c r="C47" s="93"/>
      <c r="D47" s="4"/>
      <c r="E47" s="4"/>
      <c r="F47" s="61"/>
      <c r="G47" s="1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row>
    <row r="48" spans="1:36">
      <c r="A48" s="2"/>
      <c r="B48" s="4"/>
      <c r="C48" s="4"/>
      <c r="D48" s="4"/>
      <c r="E48" s="4"/>
      <c r="F48" s="4"/>
      <c r="G48" s="4"/>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row>
    <row r="49" spans="1:36">
      <c r="A49" s="2"/>
      <c r="B49" s="4"/>
      <c r="C49" s="93"/>
      <c r="D49" s="4"/>
      <c r="E49" s="4"/>
      <c r="F49" s="4"/>
      <c r="G49" s="1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row>
    <row r="50" spans="1:36">
      <c r="A50" s="2"/>
      <c r="B50" s="4"/>
      <c r="C50" s="4"/>
      <c r="D50" s="4"/>
      <c r="E50" s="6"/>
      <c r="F50" s="6"/>
      <c r="G50" s="4"/>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row>
    <row r="51" spans="1:36">
      <c r="A51" s="2"/>
      <c r="B51" s="4"/>
      <c r="C51" s="4"/>
      <c r="D51" s="4"/>
      <c r="E51" s="364"/>
      <c r="F51" s="364"/>
      <c r="G51" s="6"/>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row>
    <row r="52" spans="1:36">
      <c r="A52" s="2"/>
      <c r="B52" s="4"/>
      <c r="C52" s="4"/>
      <c r="D52" s="4"/>
      <c r="E52" s="364"/>
      <c r="F52" s="364"/>
      <c r="G52" s="4"/>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row>
    <row r="53" spans="1:36">
      <c r="A53" s="2"/>
      <c r="B53" s="4"/>
      <c r="C53" s="4"/>
      <c r="D53" s="4"/>
      <c r="E53" s="364"/>
      <c r="F53" s="364"/>
      <c r="G53" s="76"/>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row>
    <row r="54" spans="1:36">
      <c r="A54" s="2"/>
      <c r="B54" s="4"/>
      <c r="C54" s="4"/>
      <c r="D54" s="4"/>
      <c r="E54" s="4"/>
      <c r="F54" s="4"/>
      <c r="G54" s="4"/>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row>
    <row r="55" spans="1:36">
      <c r="A55" s="2"/>
      <c r="B55" s="4"/>
      <c r="C55" s="4"/>
      <c r="D55" s="4"/>
      <c r="E55" s="4"/>
      <c r="F55" s="4"/>
      <c r="G55" s="4"/>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row>
    <row r="56" spans="1:36">
      <c r="A56" s="2"/>
      <c r="B56" s="4"/>
      <c r="C56" s="4"/>
      <c r="D56" s="4"/>
      <c r="E56" s="4"/>
      <c r="F56" s="4"/>
      <c r="G56" s="4"/>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row>
    <row r="57" spans="1:36">
      <c r="A57" s="2"/>
      <c r="B57" s="4"/>
      <c r="C57" s="4"/>
      <c r="D57" s="4"/>
      <c r="E57" s="4"/>
      <c r="F57" s="4"/>
      <c r="G57" s="4"/>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row>
    <row r="58" spans="1:36">
      <c r="A58" s="2"/>
      <c r="B58" s="4"/>
      <c r="C58" s="4"/>
      <c r="D58" s="4"/>
      <c r="E58" s="4"/>
      <c r="F58" s="4"/>
      <c r="G58" s="4"/>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row>
    <row r="59" spans="1:36">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row>
    <row r="60" spans="1:36">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row>
    <row r="61" spans="1:36">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row>
    <row r="62" spans="1:36">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row>
    <row r="63" spans="1:36">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row>
    <row r="64" spans="1:36">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row>
    <row r="65" spans="1:36">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row>
    <row r="66" spans="1:36">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row>
    <row r="67" spans="1:36">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row>
    <row r="68" spans="1:36">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row>
    <row r="69" spans="1:36">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row>
    <row r="70" spans="1:36">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row>
    <row r="71" spans="1:36">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row>
    <row r="72" spans="1:36">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row>
    <row r="73" spans="1:36">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row>
    <row r="74" spans="1:36">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row>
    <row r="75" spans="1:36">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row>
    <row r="76" spans="1:36">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row>
    <row r="77" spans="1:36">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row>
    <row r="78" spans="1:36">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row>
    <row r="79" spans="1:36">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row>
    <row r="80" spans="1:36">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row>
    <row r="81" spans="1:36">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row>
    <row r="82" spans="1:36">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row>
    <row r="83" spans="1:36">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row>
    <row r="84" spans="1:36">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row>
    <row r="85" spans="1:36">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row>
    <row r="86" spans="1:36">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row>
    <row r="87" spans="1:36">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row>
    <row r="88" spans="1:36">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row>
    <row r="89" spans="1:36">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row>
    <row r="90" spans="1:36">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row>
    <row r="91" spans="1:36">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row>
    <row r="92" spans="1:36">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row>
    <row r="93" spans="1:36">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row>
    <row r="94" spans="1:36">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row>
    <row r="95" spans="1:36">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row>
    <row r="96" spans="1:36">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row>
    <row r="97" spans="1:36">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row>
    <row r="98" spans="1:36">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row>
    <row r="99" spans="1:36">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row>
    <row r="100" spans="1:36">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row>
    <row r="101" spans="1:36">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row>
    <row r="102" spans="1:36">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row>
    <row r="103" spans="1:36">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row>
    <row r="104" spans="1:36">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row>
    <row r="105" spans="1:36">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row>
    <row r="106" spans="1:3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row>
    <row r="107" spans="1:36">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row>
    <row r="108" spans="1:36">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row>
    <row r="109" spans="1:36">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row>
    <row r="110" spans="1:36">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row>
    <row r="111" spans="1:36">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row>
    <row r="112" spans="1:36">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row>
    <row r="113" spans="1:36">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row>
    <row r="114" spans="1:36">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row>
    <row r="115" spans="1:36">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row>
    <row r="116" spans="1:3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row>
    <row r="117" spans="1:36">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row>
    <row r="118" spans="1:36">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row>
    <row r="119" spans="1:36">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row>
    <row r="120" spans="1:36">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row>
    <row r="121" spans="1:36">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row>
    <row r="122" spans="1:36">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row>
    <row r="123" spans="1:36">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row>
    <row r="124" spans="1:36">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row>
    <row r="125" spans="1:36">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row>
    <row r="126" spans="1:3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row>
    <row r="127" spans="1:36">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row>
    <row r="128" spans="1:36">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row>
    <row r="129" spans="1:36">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row>
    <row r="130" spans="1:36">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row>
    <row r="131" spans="1:36">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row>
    <row r="132" spans="1:36">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row>
    <row r="133" spans="1:36">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row>
    <row r="134" spans="1:36">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row>
  </sheetData>
  <mergeCells count="15">
    <mergeCell ref="E51:F53"/>
    <mergeCell ref="P15:P16"/>
    <mergeCell ref="N20:N21"/>
    <mergeCell ref="P22:P23"/>
    <mergeCell ref="P24:P25"/>
    <mergeCell ref="E25:F26"/>
    <mergeCell ref="Q2:Q4"/>
    <mergeCell ref="G3:G5"/>
    <mergeCell ref="F4:F5"/>
    <mergeCell ref="G34:G36"/>
    <mergeCell ref="B1:G1"/>
    <mergeCell ref="G11:G13"/>
    <mergeCell ref="P12:P13"/>
    <mergeCell ref="N10:N12"/>
    <mergeCell ref="P2:P4"/>
  </mergeCells>
  <pageMargins left="0.7" right="0.7" top="0.75" bottom="0.75" header="0.3" footer="0.3"/>
  <pageSetup paperSize="17" scale="87"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M707"/>
  <sheetViews>
    <sheetView zoomScale="90" zoomScaleNormal="90" workbookViewId="0">
      <selection activeCell="J17" sqref="J17"/>
    </sheetView>
  </sheetViews>
  <sheetFormatPr defaultColWidth="9.33203125" defaultRowHeight="12.75"/>
  <cols>
    <col min="1" max="1" width="2.83203125" style="7" customWidth="1"/>
    <col min="2" max="3" width="9.33203125" style="7"/>
    <col min="4" max="4" width="8.83203125" style="7" customWidth="1"/>
    <col min="5" max="5" width="12.1640625" style="7" bestFit="1" customWidth="1"/>
    <col min="6" max="6" width="13.83203125" style="7" customWidth="1"/>
    <col min="7" max="7" width="12.83203125" style="7" customWidth="1"/>
    <col min="8" max="9" width="2.83203125" style="7" customWidth="1"/>
    <col min="10" max="10" width="8.83203125" style="7" customWidth="1"/>
    <col min="11" max="11" width="10.83203125" style="7" customWidth="1"/>
    <col min="12" max="12" width="11.83203125" style="7" customWidth="1"/>
    <col min="13" max="15" width="10.83203125" style="7" customWidth="1"/>
    <col min="16" max="16" width="11.6640625" style="7" bestFit="1" customWidth="1"/>
    <col min="17" max="17" width="9.33203125" style="7"/>
    <col min="18" max="18" width="20.83203125" style="7" customWidth="1"/>
    <col min="19" max="19" width="12.83203125" style="7" customWidth="1"/>
    <col min="20" max="21" width="10.83203125" style="7" customWidth="1"/>
    <col min="22" max="22" width="16.83203125" style="7" customWidth="1"/>
    <col min="23" max="23" width="18.83203125" style="7" customWidth="1"/>
    <col min="24" max="24" width="12.83203125" style="7" customWidth="1"/>
    <col min="25" max="26" width="8.83203125" style="7" customWidth="1"/>
    <col min="27" max="27" width="11.83203125" style="7" customWidth="1"/>
    <col min="28" max="35" width="7.83203125" style="7" customWidth="1"/>
    <col min="36" max="16384" width="9.33203125" style="7"/>
  </cols>
  <sheetData>
    <row r="1" spans="1:39">
      <c r="A1" s="8"/>
      <c r="B1" s="380" t="s">
        <v>276</v>
      </c>
      <c r="C1" s="380"/>
      <c r="D1" s="380"/>
      <c r="E1" s="380"/>
      <c r="F1" s="380"/>
      <c r="G1" s="380"/>
      <c r="H1" s="8"/>
      <c r="I1" s="8"/>
      <c r="P1" s="207"/>
    </row>
    <row r="2" spans="1:39">
      <c r="A2" s="8"/>
      <c r="B2" s="380" t="s">
        <v>272</v>
      </c>
      <c r="C2" s="380"/>
      <c r="D2" s="380"/>
      <c r="E2" s="380"/>
      <c r="F2" s="380"/>
      <c r="G2" s="380"/>
      <c r="H2" s="8"/>
      <c r="I2" s="8"/>
      <c r="P2" s="208"/>
    </row>
    <row r="3" spans="1:39" ht="13.5" thickBot="1">
      <c r="A3" s="8"/>
      <c r="B3" s="359" t="s">
        <v>418</v>
      </c>
      <c r="C3" s="360"/>
      <c r="D3" s="360"/>
      <c r="E3" s="360"/>
      <c r="F3" s="360"/>
      <c r="G3" s="361"/>
      <c r="H3" s="8"/>
      <c r="I3" s="8"/>
      <c r="P3" s="208"/>
    </row>
    <row r="4" spans="1:39" ht="12.75" customHeight="1" thickTop="1">
      <c r="A4" s="16"/>
      <c r="B4" s="344"/>
      <c r="C4" s="344"/>
      <c r="D4" s="344"/>
      <c r="E4" s="344"/>
      <c r="F4" s="344"/>
      <c r="G4" s="344"/>
      <c r="H4" s="16"/>
      <c r="I4" s="16"/>
      <c r="J4" s="364" t="s">
        <v>136</v>
      </c>
      <c r="K4" s="364"/>
      <c r="L4" s="364"/>
      <c r="M4" s="144"/>
      <c r="N4" s="144"/>
      <c r="O4" s="2"/>
      <c r="P4" s="75"/>
      <c r="Q4" s="2"/>
      <c r="R4" s="2"/>
      <c r="S4" s="2"/>
      <c r="T4" s="2"/>
      <c r="U4" s="2"/>
      <c r="V4" s="2"/>
      <c r="W4" s="2"/>
      <c r="X4" s="2"/>
      <c r="Y4" s="2"/>
      <c r="Z4" s="2"/>
      <c r="AA4" s="265" t="s">
        <v>224</v>
      </c>
      <c r="AB4" s="266">
        <v>2014</v>
      </c>
      <c r="AC4" s="266"/>
      <c r="AD4" s="266"/>
      <c r="AE4" s="266"/>
      <c r="AF4" s="267">
        <v>2015</v>
      </c>
      <c r="AG4" s="268"/>
      <c r="AH4" s="268"/>
      <c r="AI4" s="268"/>
      <c r="AJ4" s="253"/>
      <c r="AK4" s="253"/>
      <c r="AL4" s="253"/>
      <c r="AM4" s="253"/>
    </row>
    <row r="5" spans="1:39" ht="12.75" customHeight="1">
      <c r="A5" s="16"/>
      <c r="B5" s="130"/>
      <c r="C5" s="15"/>
      <c r="D5" s="15"/>
      <c r="E5" s="15"/>
      <c r="F5" s="345"/>
      <c r="G5" s="355" t="s">
        <v>141</v>
      </c>
      <c r="H5" s="16"/>
      <c r="I5" s="16"/>
      <c r="J5" s="364"/>
      <c r="K5" s="364"/>
      <c r="L5" s="364"/>
      <c r="M5" s="144"/>
      <c r="N5" s="144"/>
      <c r="O5" s="2"/>
      <c r="P5" s="75"/>
      <c r="Q5" s="2"/>
      <c r="R5" s="381" t="s">
        <v>246</v>
      </c>
      <c r="S5" s="2"/>
      <c r="T5" s="10"/>
      <c r="U5" s="2"/>
      <c r="V5" s="2"/>
      <c r="W5" s="2"/>
      <c r="X5" s="2"/>
      <c r="Y5" s="2"/>
      <c r="Z5" s="2"/>
      <c r="AA5" s="265"/>
      <c r="AB5" s="269" t="s">
        <v>225</v>
      </c>
      <c r="AC5" s="269" t="s">
        <v>226</v>
      </c>
      <c r="AD5" s="269" t="s">
        <v>227</v>
      </c>
      <c r="AE5" s="269" t="s">
        <v>228</v>
      </c>
      <c r="AF5" s="270" t="s">
        <v>225</v>
      </c>
      <c r="AG5" s="269" t="s">
        <v>226</v>
      </c>
      <c r="AH5" s="269" t="s">
        <v>227</v>
      </c>
      <c r="AI5" s="269" t="s">
        <v>228</v>
      </c>
      <c r="AJ5" s="253"/>
      <c r="AK5" s="253"/>
      <c r="AL5" s="253"/>
      <c r="AM5" s="253"/>
    </row>
    <row r="6" spans="1:39" ht="12.75" customHeight="1" thickBot="1">
      <c r="A6" s="16"/>
      <c r="B6" s="130"/>
      <c r="C6" s="15"/>
      <c r="D6" s="15"/>
      <c r="E6" s="139"/>
      <c r="F6" s="357" t="s">
        <v>274</v>
      </c>
      <c r="G6" s="355"/>
      <c r="H6" s="16"/>
      <c r="I6" s="16"/>
      <c r="J6" s="375" t="s">
        <v>95</v>
      </c>
      <c r="K6" s="375"/>
      <c r="L6" s="375"/>
      <c r="M6" s="375"/>
      <c r="N6" s="375"/>
      <c r="O6" s="75"/>
      <c r="P6" s="2"/>
      <c r="Q6" s="2"/>
      <c r="R6" s="381"/>
      <c r="S6" s="2"/>
      <c r="T6" s="2"/>
      <c r="U6" s="2"/>
      <c r="V6" s="2"/>
      <c r="W6" s="2"/>
      <c r="X6" s="2"/>
      <c r="Y6" s="2"/>
      <c r="Z6" s="2"/>
      <c r="AA6" s="383" t="s">
        <v>231</v>
      </c>
      <c r="AB6" s="271"/>
      <c r="AC6" s="271"/>
      <c r="AD6" s="271"/>
      <c r="AE6" s="271"/>
      <c r="AF6" s="271"/>
      <c r="AG6" s="271"/>
      <c r="AH6" s="271"/>
      <c r="AI6" s="271"/>
      <c r="AJ6" s="253"/>
      <c r="AK6" s="253"/>
      <c r="AL6" s="253"/>
      <c r="AM6" s="253"/>
    </row>
    <row r="7" spans="1:39" ht="12.75" customHeight="1">
      <c r="A7" s="16"/>
      <c r="B7" s="136" t="s">
        <v>15</v>
      </c>
      <c r="C7" s="17"/>
      <c r="D7" s="17"/>
      <c r="E7" s="346" t="s">
        <v>254</v>
      </c>
      <c r="F7" s="358"/>
      <c r="G7" s="356"/>
      <c r="H7" s="111"/>
      <c r="I7" s="111"/>
      <c r="J7" s="67"/>
      <c r="K7" s="68" t="s">
        <v>4</v>
      </c>
      <c r="L7" s="68" t="s">
        <v>17</v>
      </c>
      <c r="M7" s="68" t="s">
        <v>16</v>
      </c>
      <c r="N7" s="69" t="s">
        <v>2</v>
      </c>
      <c r="O7" s="75"/>
      <c r="P7" s="2"/>
      <c r="Q7" s="2"/>
      <c r="R7" s="382"/>
      <c r="S7" s="2"/>
      <c r="T7" s="2"/>
      <c r="U7" s="2"/>
      <c r="V7" s="2"/>
      <c r="W7" s="2"/>
      <c r="X7" s="2"/>
      <c r="Y7" s="2"/>
      <c r="Z7" s="2"/>
      <c r="AA7" s="383"/>
      <c r="AB7" s="272">
        <v>97.6</v>
      </c>
      <c r="AC7" s="272">
        <v>101.08</v>
      </c>
      <c r="AD7" s="272">
        <v>96.45</v>
      </c>
      <c r="AE7" s="272">
        <v>73.48</v>
      </c>
      <c r="AF7" s="273">
        <v>47.98</v>
      </c>
      <c r="AG7" s="272">
        <v>57.47</v>
      </c>
      <c r="AH7" s="272">
        <v>48.02</v>
      </c>
      <c r="AI7" s="272">
        <v>42.67</v>
      </c>
      <c r="AJ7" s="253"/>
      <c r="AK7" s="253"/>
      <c r="AL7" s="253"/>
      <c r="AM7" s="253"/>
    </row>
    <row r="8" spans="1:39" ht="12.75" customHeight="1">
      <c r="A8" s="16"/>
      <c r="B8" s="130" t="s">
        <v>140</v>
      </c>
      <c r="C8" s="15"/>
      <c r="D8" s="15"/>
      <c r="E8" s="131"/>
      <c r="F8" s="138">
        <f>S21</f>
        <v>3114.5950989376506</v>
      </c>
      <c r="G8" s="133">
        <f>F8*E$17</f>
        <v>169.86342131410083</v>
      </c>
      <c r="H8" s="16"/>
      <c r="I8" s="16"/>
      <c r="J8" s="70">
        <v>2018</v>
      </c>
      <c r="K8" s="71">
        <f>'M. T_CAP 18'!J4</f>
        <v>398.22499999999997</v>
      </c>
      <c r="L8" s="71">
        <f>'M. T_CAP 18'!K4</f>
        <v>396.34299999999996</v>
      </c>
      <c r="M8" s="71">
        <f>'M. T_CAP 18'!L4</f>
        <v>385.863</v>
      </c>
      <c r="N8" s="71">
        <f>'M. T_CAP 18'!M4</f>
        <v>393.47700000000003</v>
      </c>
      <c r="O8" s="75"/>
      <c r="P8" s="2"/>
      <c r="Q8" s="2"/>
      <c r="R8" s="250">
        <v>0.5</v>
      </c>
      <c r="S8" s="2"/>
      <c r="T8" s="2"/>
      <c r="U8" s="2"/>
      <c r="V8" s="2"/>
      <c r="W8" s="2"/>
      <c r="X8" s="2"/>
      <c r="Y8" s="2"/>
      <c r="Z8" s="2"/>
      <c r="AA8" s="265" t="s">
        <v>223</v>
      </c>
      <c r="AB8" s="272">
        <v>249</v>
      </c>
      <c r="AC8" s="272">
        <v>244</v>
      </c>
      <c r="AD8" s="272">
        <v>243</v>
      </c>
      <c r="AE8" s="272">
        <v>194</v>
      </c>
      <c r="AF8" s="273">
        <v>137</v>
      </c>
      <c r="AG8" s="272">
        <v>154</v>
      </c>
      <c r="AH8" s="272">
        <v>123</v>
      </c>
      <c r="AI8" s="272">
        <v>112</v>
      </c>
      <c r="AJ8" s="253"/>
      <c r="AK8" s="253"/>
      <c r="AL8" s="253"/>
      <c r="AM8" s="253"/>
    </row>
    <row r="9" spans="1:39" ht="12.75" customHeight="1">
      <c r="A9" s="16"/>
      <c r="B9" s="130" t="s">
        <v>142</v>
      </c>
      <c r="C9" s="15"/>
      <c r="D9" s="15"/>
      <c r="E9" s="134">
        <f>'COS Inputs'!T14</f>
        <v>8.9783503301706383E-2</v>
      </c>
      <c r="F9" s="131">
        <f>E9*F$8</f>
        <v>279.63925934894706</v>
      </c>
      <c r="G9" s="133">
        <f>F9*E$18</f>
        <v>18.343710007551891</v>
      </c>
      <c r="H9" s="16"/>
      <c r="I9" s="16"/>
      <c r="J9" s="70">
        <f>J8+1</f>
        <v>2019</v>
      </c>
      <c r="K9" s="71">
        <f>'M. T_CAP 18'!J5</f>
        <v>396.42499999999995</v>
      </c>
      <c r="L9" s="71">
        <f>'M. T_CAP 18'!K5</f>
        <v>393.96100000000001</v>
      </c>
      <c r="M9" s="71">
        <f>'M. T_CAP 18'!L5</f>
        <v>384.45699999999999</v>
      </c>
      <c r="N9" s="71">
        <f>'M. T_CAP 18'!M5</f>
        <v>391.61433333333326</v>
      </c>
      <c r="O9" s="75"/>
      <c r="P9" s="2"/>
      <c r="Q9" s="2"/>
      <c r="R9" s="2"/>
      <c r="S9" s="2"/>
      <c r="T9" s="2"/>
      <c r="U9" s="2"/>
      <c r="V9" s="2"/>
      <c r="W9" s="2"/>
      <c r="X9" s="2"/>
      <c r="Y9" s="2"/>
      <c r="Z9" s="2"/>
      <c r="AA9" s="250"/>
      <c r="AB9" s="274"/>
      <c r="AC9" s="274"/>
      <c r="AD9" s="274"/>
      <c r="AE9" s="274"/>
      <c r="AF9" s="275"/>
      <c r="AG9" s="274"/>
      <c r="AH9" s="274"/>
      <c r="AI9" s="274"/>
      <c r="AJ9" s="253"/>
      <c r="AK9" s="253"/>
      <c r="AL9" s="253"/>
      <c r="AM9" s="253"/>
    </row>
    <row r="10" spans="1:39" ht="12.75" customHeight="1">
      <c r="A10" s="16"/>
      <c r="B10" s="130" t="s">
        <v>252</v>
      </c>
      <c r="C10" s="15"/>
      <c r="D10" s="15"/>
      <c r="E10" s="134">
        <f>'COS Inputs'!T11</f>
        <v>1.1614132895099799E-2</v>
      </c>
      <c r="F10" s="131">
        <f>E10*F$8</f>
        <v>36.173321393488379</v>
      </c>
      <c r="G10" s="133">
        <f>F10*E$17</f>
        <v>1.9728163491582948</v>
      </c>
      <c r="H10" s="16"/>
      <c r="I10" s="16"/>
      <c r="J10" s="70">
        <f>J9+1</f>
        <v>2020</v>
      </c>
      <c r="K10" s="71">
        <f>'M. T_CAP 18'!J6</f>
        <v>391.41300000000001</v>
      </c>
      <c r="L10" s="71">
        <f>'M. T_CAP 18'!K6</f>
        <v>389.125</v>
      </c>
      <c r="M10" s="71">
        <f>'M. T_CAP 18'!L6</f>
        <v>380.67599999999999</v>
      </c>
      <c r="N10" s="71">
        <f>'M. T_CAP 18'!M6</f>
        <v>387.07133333333331</v>
      </c>
      <c r="O10" s="75"/>
      <c r="P10" s="2"/>
      <c r="Q10" s="2"/>
      <c r="R10" s="2"/>
      <c r="S10" s="2"/>
      <c r="T10" s="2"/>
      <c r="U10" s="2"/>
      <c r="V10" s="2"/>
      <c r="W10" s="2"/>
      <c r="X10" s="2"/>
      <c r="Y10" s="2"/>
      <c r="Z10" s="2"/>
      <c r="AA10" s="253"/>
      <c r="AB10" s="276">
        <f>AB7/42</f>
        <v>2.3238095238095235</v>
      </c>
      <c r="AC10" s="276">
        <f t="shared" ref="AC10:AI10" si="0">AC7/42</f>
        <v>2.4066666666666667</v>
      </c>
      <c r="AD10" s="276">
        <f t="shared" si="0"/>
        <v>2.2964285714285717</v>
      </c>
      <c r="AE10" s="276">
        <f t="shared" si="0"/>
        <v>1.7495238095238097</v>
      </c>
      <c r="AF10" s="277">
        <f t="shared" si="0"/>
        <v>1.1423809523809523</v>
      </c>
      <c r="AG10" s="276">
        <f t="shared" si="0"/>
        <v>1.3683333333333334</v>
      </c>
      <c r="AH10" s="276">
        <f t="shared" si="0"/>
        <v>1.1433333333333333</v>
      </c>
      <c r="AI10" s="276">
        <f t="shared" si="0"/>
        <v>1.0159523809523809</v>
      </c>
      <c r="AJ10" s="253"/>
      <c r="AK10" s="253"/>
      <c r="AL10" s="253"/>
      <c r="AM10" s="253"/>
    </row>
    <row r="11" spans="1:39" ht="12.75" customHeight="1">
      <c r="A11" s="16"/>
      <c r="B11" s="130" t="s">
        <v>221</v>
      </c>
      <c r="C11" s="15"/>
      <c r="D11" s="15"/>
      <c r="E11" s="345"/>
      <c r="F11" s="131">
        <f>S35</f>
        <v>24.03712078262069</v>
      </c>
      <c r="G11" s="133">
        <f>F11*E$17</f>
        <v>1.3109336671302467</v>
      </c>
      <c r="H11" s="16"/>
      <c r="I11" s="16"/>
      <c r="J11" s="70">
        <f>J10+1</f>
        <v>2021</v>
      </c>
      <c r="K11" s="71">
        <f>'M. T_CAP 18'!J7</f>
        <v>389.40700000000004</v>
      </c>
      <c r="L11" s="71">
        <f>'M. T_CAP 18'!K7</f>
        <v>387.11900000000003</v>
      </c>
      <c r="M11" s="71">
        <f>'M. T_CAP 18'!L7</f>
        <v>378.84899999999999</v>
      </c>
      <c r="N11" s="71">
        <f>'M. T_CAP 18'!M7</f>
        <v>385.125</v>
      </c>
      <c r="O11" s="75"/>
      <c r="P11" s="2"/>
      <c r="Q11" s="2"/>
      <c r="R11" s="251" t="s">
        <v>100</v>
      </c>
      <c r="S11" s="252"/>
      <c r="T11" s="252"/>
      <c r="U11" s="253"/>
      <c r="V11" s="253"/>
      <c r="W11" s="253"/>
      <c r="X11" s="253"/>
      <c r="Y11" s="253"/>
      <c r="Z11" s="253"/>
      <c r="AA11" s="253"/>
      <c r="AB11" s="276">
        <f>AB8/100</f>
        <v>2.4900000000000002</v>
      </c>
      <c r="AC11" s="276">
        <f t="shared" ref="AC11:AI11" si="1">AC8/100</f>
        <v>2.44</v>
      </c>
      <c r="AD11" s="276">
        <f t="shared" si="1"/>
        <v>2.4300000000000002</v>
      </c>
      <c r="AE11" s="276">
        <f t="shared" si="1"/>
        <v>1.94</v>
      </c>
      <c r="AF11" s="277">
        <f t="shared" si="1"/>
        <v>1.37</v>
      </c>
      <c r="AG11" s="276">
        <f t="shared" si="1"/>
        <v>1.54</v>
      </c>
      <c r="AH11" s="276">
        <f t="shared" si="1"/>
        <v>1.23</v>
      </c>
      <c r="AI11" s="276">
        <f t="shared" si="1"/>
        <v>1.1200000000000001</v>
      </c>
      <c r="AJ11" s="253"/>
      <c r="AK11" s="253"/>
      <c r="AL11" s="253"/>
      <c r="AM11" s="253"/>
    </row>
    <row r="12" spans="1:39" ht="12.75" customHeight="1">
      <c r="A12" s="16"/>
      <c r="B12" s="130" t="s">
        <v>137</v>
      </c>
      <c r="C12" s="15"/>
      <c r="D12" s="15"/>
      <c r="E12" s="134">
        <f>'COS Inputs'!T12</f>
        <v>1.7637054543040775E-2</v>
      </c>
      <c r="F12" s="131">
        <f>SUM(G20,G21)*E12</f>
        <v>0.7228072166389049</v>
      </c>
      <c r="G12" s="133">
        <f>F12*E$17</f>
        <v>3.9420374998562435E-2</v>
      </c>
      <c r="H12" s="16"/>
      <c r="I12" s="16"/>
      <c r="J12" s="70">
        <f>J11+1</f>
        <v>2022</v>
      </c>
      <c r="K12" s="71">
        <f>'M. T_CAP 18'!J8</f>
        <v>389.94399999999996</v>
      </c>
      <c r="L12" s="71">
        <f>'M. T_CAP 18'!K8</f>
        <v>387.65600000000001</v>
      </c>
      <c r="M12" s="71">
        <f>'M. T_CAP 18'!L8</f>
        <v>379.29500000000002</v>
      </c>
      <c r="N12" s="71">
        <f>'M. T_CAP 18'!M8</f>
        <v>385.63166666666666</v>
      </c>
      <c r="O12" s="75"/>
      <c r="P12" s="2"/>
      <c r="Q12" s="2"/>
      <c r="R12" s="253"/>
      <c r="S12" s="254" t="s">
        <v>126</v>
      </c>
      <c r="T12" s="255" t="s">
        <v>132</v>
      </c>
      <c r="U12" s="254" t="s">
        <v>128</v>
      </c>
      <c r="V12" s="254" t="s">
        <v>129</v>
      </c>
      <c r="W12" s="254" t="s">
        <v>130</v>
      </c>
      <c r="X12" s="254" t="s">
        <v>127</v>
      </c>
      <c r="Y12" s="254" t="s">
        <v>131</v>
      </c>
      <c r="Z12" s="255" t="s">
        <v>10</v>
      </c>
      <c r="AA12" s="253"/>
      <c r="AB12" s="274"/>
      <c r="AC12" s="274"/>
      <c r="AD12" s="274"/>
      <c r="AE12" s="274"/>
      <c r="AF12" s="275"/>
      <c r="AG12" s="274"/>
      <c r="AH12" s="274"/>
      <c r="AI12" s="274"/>
      <c r="AJ12" s="253"/>
      <c r="AK12" s="253"/>
      <c r="AL12" s="253"/>
      <c r="AM12" s="253"/>
    </row>
    <row r="13" spans="1:39" ht="12.75" customHeight="1">
      <c r="A13" s="16"/>
      <c r="B13" s="130"/>
      <c r="C13" s="15"/>
      <c r="D13" s="15"/>
      <c r="E13" s="15"/>
      <c r="F13" s="15"/>
      <c r="G13" s="133"/>
      <c r="H13" s="16"/>
      <c r="I13" s="16"/>
      <c r="J13" s="70">
        <f>J12+1</f>
        <v>2023</v>
      </c>
      <c r="K13" s="71">
        <f>'M. T_CAP 18'!J9</f>
        <v>390.39300000000003</v>
      </c>
      <c r="L13" s="71">
        <f>'M. T_CAP 18'!K9</f>
        <v>388.19299999999998</v>
      </c>
      <c r="M13" s="71">
        <f>'M. T_CAP 18'!L9</f>
        <v>379.74400000000003</v>
      </c>
      <c r="N13" s="71">
        <f>'M. T_CAP 18'!M9</f>
        <v>386.10999999999996</v>
      </c>
      <c r="O13" s="75"/>
      <c r="P13" s="2"/>
      <c r="Q13" s="2"/>
      <c r="R13" s="253"/>
      <c r="S13" s="256"/>
      <c r="T13" s="256"/>
      <c r="U13" s="256"/>
      <c r="V13" s="256"/>
      <c r="W13" s="256"/>
      <c r="X13" s="256"/>
      <c r="Y13" s="256"/>
      <c r="Z13" s="256"/>
      <c r="AA13" s="278" t="s">
        <v>230</v>
      </c>
      <c r="AB13" s="250">
        <f>AB11/AB10</f>
        <v>1.0715163934426231</v>
      </c>
      <c r="AC13" s="250">
        <f t="shared" ref="AC13:AI13" si="2">AC11/AC10</f>
        <v>1.0138504155124652</v>
      </c>
      <c r="AD13" s="250">
        <f t="shared" si="2"/>
        <v>1.0581648522550544</v>
      </c>
      <c r="AE13" s="250">
        <f t="shared" si="2"/>
        <v>1.1088731627653783</v>
      </c>
      <c r="AF13" s="279">
        <f t="shared" si="2"/>
        <v>1.1992496873697376</v>
      </c>
      <c r="AG13" s="250">
        <f t="shared" si="2"/>
        <v>1.1254567600487211</v>
      </c>
      <c r="AH13" s="250">
        <f t="shared" si="2"/>
        <v>1.0758017492711369</v>
      </c>
      <c r="AI13" s="250">
        <f t="shared" si="2"/>
        <v>1.1024138739161005</v>
      </c>
      <c r="AJ13" s="253"/>
      <c r="AK13" s="253"/>
      <c r="AL13" s="253"/>
      <c r="AM13" s="253"/>
    </row>
    <row r="14" spans="1:39" ht="12.75" customHeight="1">
      <c r="A14" s="16"/>
      <c r="B14" s="130"/>
      <c r="C14" s="15"/>
      <c r="D14" s="15"/>
      <c r="E14" s="15"/>
      <c r="F14" s="15"/>
      <c r="G14" s="355" t="s">
        <v>268</v>
      </c>
      <c r="H14" s="16"/>
      <c r="I14" s="16"/>
      <c r="J14" s="66"/>
      <c r="K14" s="66"/>
      <c r="L14" s="66"/>
      <c r="M14" s="66"/>
      <c r="N14" s="66"/>
      <c r="O14" s="75"/>
      <c r="P14" s="300">
        <f>G17+G18</f>
        <v>191.53030171293986</v>
      </c>
      <c r="Q14" s="2"/>
      <c r="R14" s="2"/>
      <c r="S14" s="145"/>
      <c r="T14" s="145"/>
      <c r="U14" s="145"/>
      <c r="V14" s="145"/>
      <c r="W14" s="145"/>
      <c r="X14" s="2"/>
      <c r="Y14" s="2"/>
      <c r="Z14" s="2"/>
      <c r="AA14" s="374" t="s">
        <v>229</v>
      </c>
      <c r="AB14" s="274"/>
      <c r="AC14" s="274"/>
      <c r="AD14" s="274"/>
      <c r="AE14" s="274"/>
      <c r="AF14" s="274"/>
      <c r="AG14" s="274"/>
      <c r="AH14" s="274"/>
      <c r="AI14" s="274"/>
      <c r="AJ14" s="253"/>
      <c r="AK14" s="253"/>
      <c r="AL14" s="253"/>
      <c r="AM14" s="253"/>
    </row>
    <row r="15" spans="1:39" ht="12.75" customHeight="1" thickBot="1">
      <c r="A15" s="16"/>
      <c r="B15" s="130"/>
      <c r="C15" s="15"/>
      <c r="D15" s="15"/>
      <c r="E15" s="15"/>
      <c r="F15" s="15"/>
      <c r="G15" s="355"/>
      <c r="H15" s="16"/>
      <c r="I15" s="16"/>
      <c r="J15" s="375" t="s">
        <v>96</v>
      </c>
      <c r="K15" s="375"/>
      <c r="L15" s="375"/>
      <c r="M15" s="375"/>
      <c r="N15" s="375"/>
      <c r="O15" s="75"/>
      <c r="P15" s="301">
        <f>SUM(G19:G21)</f>
        <v>44.725897685987448</v>
      </c>
      <c r="Q15" s="2"/>
      <c r="R15" s="13" t="s">
        <v>134</v>
      </c>
      <c r="S15" s="145">
        <f>X23</f>
        <v>182203.81328785256</v>
      </c>
      <c r="T15" s="145"/>
      <c r="U15" s="145"/>
      <c r="V15" s="145"/>
      <c r="W15" s="145"/>
      <c r="X15" s="145"/>
      <c r="Y15" s="2"/>
      <c r="Z15" s="2"/>
      <c r="AA15" s="374"/>
      <c r="AB15" s="276">
        <f>AVERAGE(AB13:AI13)</f>
        <v>1.094415861822652</v>
      </c>
      <c r="AC15" s="274"/>
      <c r="AD15" s="274"/>
      <c r="AE15" s="274"/>
      <c r="AF15" s="274"/>
      <c r="AG15" s="274"/>
      <c r="AH15" s="274"/>
      <c r="AI15" s="274"/>
      <c r="AJ15" s="253"/>
      <c r="AK15" s="253"/>
      <c r="AL15" s="253"/>
      <c r="AM15" s="253"/>
    </row>
    <row r="16" spans="1:39" ht="12.75" customHeight="1" thickBot="1">
      <c r="A16" s="16"/>
      <c r="B16" s="347" t="s">
        <v>139</v>
      </c>
      <c r="C16" s="114"/>
      <c r="D16" s="114"/>
      <c r="E16" s="346" t="s">
        <v>254</v>
      </c>
      <c r="F16" s="15"/>
      <c r="G16" s="356"/>
      <c r="H16" s="16"/>
      <c r="I16" s="16"/>
      <c r="J16" s="86"/>
      <c r="K16" s="87" t="s">
        <v>4</v>
      </c>
      <c r="L16" s="87" t="s">
        <v>17</v>
      </c>
      <c r="M16" s="87" t="s">
        <v>16</v>
      </c>
      <c r="N16" s="69" t="s">
        <v>2</v>
      </c>
      <c r="O16" s="75"/>
      <c r="P16" s="301">
        <f>P14+P15</f>
        <v>236.25619939892732</v>
      </c>
      <c r="Q16" s="2"/>
      <c r="R16" s="13" t="s">
        <v>133</v>
      </c>
      <c r="S16" s="249">
        <v>58.5</v>
      </c>
      <c r="T16" s="2"/>
      <c r="U16" s="101"/>
      <c r="V16" s="103" t="s">
        <v>263</v>
      </c>
      <c r="W16" s="103" t="s">
        <v>262</v>
      </c>
      <c r="X16" s="101" t="s">
        <v>10</v>
      </c>
      <c r="Y16" s="2"/>
      <c r="Z16" s="2"/>
      <c r="AA16" s="253"/>
      <c r="AB16" s="274"/>
      <c r="AC16" s="274"/>
      <c r="AD16" s="274"/>
      <c r="AE16" s="274"/>
      <c r="AF16" s="274"/>
      <c r="AG16" s="274"/>
      <c r="AH16" s="274"/>
      <c r="AI16" s="274"/>
      <c r="AJ16" s="253"/>
      <c r="AK16" s="253"/>
      <c r="AL16" s="253"/>
      <c r="AM16" s="253"/>
    </row>
    <row r="17" spans="1:39" ht="12.75" customHeight="1">
      <c r="A17" s="16"/>
      <c r="B17" s="130" t="s">
        <v>264</v>
      </c>
      <c r="C17" s="15"/>
      <c r="D17" s="15"/>
      <c r="E17" s="134">
        <f>ECC!L3</f>
        <v>5.4537882427169788E-2</v>
      </c>
      <c r="F17" s="15"/>
      <c r="G17" s="133">
        <f>SUM(G8,G10:G12)</f>
        <v>173.18659170538797</v>
      </c>
      <c r="H17" s="16"/>
      <c r="I17" s="16"/>
      <c r="J17" s="88">
        <v>2018</v>
      </c>
      <c r="K17" s="89">
        <f>'M. T_CAP 18'!J13</f>
        <v>1528.1895739684669</v>
      </c>
      <c r="L17" s="89">
        <f>'M. T_CAP 18'!K13</f>
        <v>1470.1123110896419</v>
      </c>
      <c r="M17" s="89">
        <f>'M. T_CAP 18'!L13</f>
        <v>1479.0407334826427</v>
      </c>
      <c r="N17" s="89">
        <f>'M. T_CAP 18'!M13</f>
        <v>1492.4475395135839</v>
      </c>
      <c r="O17" s="75"/>
      <c r="P17" s="301">
        <f>G25</f>
        <v>33.075867915849827</v>
      </c>
      <c r="Q17" s="2"/>
      <c r="R17" s="2"/>
      <c r="S17" s="2"/>
      <c r="T17" s="2"/>
      <c r="U17" s="102" t="s">
        <v>261</v>
      </c>
      <c r="V17" s="3"/>
      <c r="W17" s="104"/>
      <c r="X17" s="105"/>
      <c r="Y17" s="2"/>
      <c r="Z17" s="2"/>
      <c r="AA17" s="253"/>
      <c r="AB17" s="274"/>
      <c r="AC17" s="376" t="s">
        <v>232</v>
      </c>
      <c r="AD17" s="274"/>
      <c r="AE17" s="274"/>
      <c r="AF17" s="274"/>
      <c r="AG17" s="274"/>
      <c r="AH17" s="274"/>
      <c r="AI17" s="274"/>
      <c r="AJ17" s="253"/>
      <c r="AK17" s="253"/>
      <c r="AL17" s="253"/>
      <c r="AM17" s="253"/>
    </row>
    <row r="18" spans="1:39" ht="12.75" customHeight="1">
      <c r="A18" s="16"/>
      <c r="B18" s="130" t="s">
        <v>266</v>
      </c>
      <c r="C18" s="139"/>
      <c r="D18" s="139"/>
      <c r="E18" s="134">
        <f>ECC!L6</f>
        <v>6.5597763526693317E-2</v>
      </c>
      <c r="F18" s="139"/>
      <c r="G18" s="133">
        <f>G9</f>
        <v>18.343710007551891</v>
      </c>
      <c r="H18" s="16"/>
      <c r="I18" s="16"/>
      <c r="J18" s="88">
        <f>J17+1</f>
        <v>2019</v>
      </c>
      <c r="K18" s="89">
        <f>'M. T_CAP 18'!J14</f>
        <v>1533.1360043022316</v>
      </c>
      <c r="L18" s="89">
        <f>'M. T_CAP 18'!K14</f>
        <v>1474.6461416125019</v>
      </c>
      <c r="M18" s="89">
        <f>'M. T_CAP 18'!L14</f>
        <v>1482.8324500525764</v>
      </c>
      <c r="N18" s="89">
        <f>'M. T_CAP 18'!M14</f>
        <v>1496.8715319891035</v>
      </c>
      <c r="O18" s="75"/>
      <c r="P18" s="301">
        <f>G27</f>
        <v>14.264928910111914</v>
      </c>
      <c r="Q18" s="2"/>
      <c r="R18" s="80" t="s">
        <v>3</v>
      </c>
      <c r="S18" s="263">
        <v>0.4</v>
      </c>
      <c r="T18" s="2"/>
      <c r="U18" s="13" t="s">
        <v>259</v>
      </c>
      <c r="V18" s="258">
        <v>0.35</v>
      </c>
      <c r="W18" s="258">
        <v>0.65</v>
      </c>
      <c r="X18" s="27">
        <f>V18+W18</f>
        <v>1</v>
      </c>
      <c r="Y18" s="2"/>
      <c r="Z18" s="2"/>
      <c r="AA18" s="253"/>
      <c r="AB18" s="274"/>
      <c r="AC18" s="377"/>
      <c r="AD18" s="274"/>
      <c r="AE18" s="274"/>
      <c r="AF18" s="274"/>
      <c r="AG18" s="274"/>
      <c r="AH18" s="274"/>
      <c r="AI18" s="274"/>
      <c r="AJ18" s="253"/>
      <c r="AK18" s="253"/>
      <c r="AL18" s="253"/>
      <c r="AM18" s="253"/>
    </row>
    <row r="19" spans="1:39" ht="12.75" customHeight="1">
      <c r="A19" s="16"/>
      <c r="B19" s="130" t="s">
        <v>218</v>
      </c>
      <c r="C19" s="15"/>
      <c r="D19" s="15"/>
      <c r="E19" s="134">
        <f>'COS Inputs'!T13</f>
        <v>1.1029258537337122E-3</v>
      </c>
      <c r="F19" s="15"/>
      <c r="G19" s="133">
        <f>(F$8+F9)*E19</f>
        <v>3.7435888273855449</v>
      </c>
      <c r="H19" s="16"/>
      <c r="I19" s="16"/>
      <c r="J19" s="88">
        <f>J18+1</f>
        <v>2020</v>
      </c>
      <c r="K19" s="89">
        <f>'M. T_CAP 18'!J15</f>
        <v>1523.0224253831675</v>
      </c>
      <c r="L19" s="89">
        <f>'M. T_CAP 18'!K15</f>
        <v>1465.0484027105517</v>
      </c>
      <c r="M19" s="89">
        <f>'M. T_CAP 18'!L15</f>
        <v>1474.783112513144</v>
      </c>
      <c r="N19" s="89">
        <f>'M. T_CAP 18'!M15</f>
        <v>1487.6179802022878</v>
      </c>
      <c r="O19" s="75"/>
      <c r="P19" s="301">
        <f>SUM(P16:P18)</f>
        <v>283.59699622488904</v>
      </c>
      <c r="Q19" s="2"/>
      <c r="R19" s="2"/>
      <c r="S19" s="2"/>
      <c r="T19" s="2"/>
      <c r="U19" s="13" t="s">
        <v>260</v>
      </c>
      <c r="V19" s="145">
        <f>$X19*V18</f>
        <v>59001.99304999999</v>
      </c>
      <c r="W19" s="145">
        <f>$X19*W18</f>
        <v>109575.12995</v>
      </c>
      <c r="X19" s="257">
        <f>168577.123</f>
        <v>168577.12299999999</v>
      </c>
      <c r="Y19" s="2"/>
      <c r="Z19" s="2"/>
      <c r="AA19" s="253"/>
      <c r="AB19" s="280">
        <v>2019</v>
      </c>
      <c r="AC19" s="276">
        <v>67.010000000000005</v>
      </c>
      <c r="AD19" s="276">
        <v>1.167</v>
      </c>
      <c r="AE19" s="274"/>
      <c r="AF19" s="274"/>
      <c r="AG19" s="274"/>
      <c r="AH19" s="274"/>
      <c r="AI19" s="274"/>
      <c r="AJ19" s="253"/>
      <c r="AK19" s="253"/>
      <c r="AL19" s="253"/>
      <c r="AM19" s="253"/>
    </row>
    <row r="20" spans="1:39" ht="12.75" customHeight="1">
      <c r="A20" s="16"/>
      <c r="B20" s="130" t="s">
        <v>138</v>
      </c>
      <c r="C20" s="15"/>
      <c r="D20" s="15"/>
      <c r="E20" s="209">
        <f>(('COS Inputs'!Q23))</f>
        <v>35.633630810304069</v>
      </c>
      <c r="F20" s="15"/>
      <c r="G20" s="133">
        <f>E20</f>
        <v>35.633630810304069</v>
      </c>
      <c r="H20" s="16"/>
      <c r="I20" s="16"/>
      <c r="J20" s="88">
        <f>J19+1</f>
        <v>2021</v>
      </c>
      <c r="K20" s="89">
        <f>'M. T_CAP 18'!J16</f>
        <v>1534.5808012906696</v>
      </c>
      <c r="L20" s="89">
        <f>'M. T_CAP 18'!K16</f>
        <v>1476.0909625224726</v>
      </c>
      <c r="M20" s="89">
        <f>'M. T_CAP 18'!L16</f>
        <v>1486.0315457413249</v>
      </c>
      <c r="N20" s="89">
        <f>'M. T_CAP 18'!M16</f>
        <v>1498.9011031848222</v>
      </c>
      <c r="O20" s="75"/>
      <c r="P20" s="301">
        <f>P19*(1-S18)</f>
        <v>170.15819773493342</v>
      </c>
      <c r="Q20" s="2"/>
      <c r="R20" s="364" t="s">
        <v>135</v>
      </c>
      <c r="S20" s="2"/>
      <c r="T20" s="2"/>
      <c r="U20" s="102" t="s">
        <v>267</v>
      </c>
      <c r="V20" s="3"/>
      <c r="W20" s="3"/>
      <c r="X20" s="3"/>
      <c r="Y20" s="2"/>
      <c r="Z20" s="2"/>
      <c r="AA20" s="253"/>
      <c r="AB20" s="280">
        <f>AB19+1</f>
        <v>2020</v>
      </c>
      <c r="AC20" s="276">
        <v>63.64</v>
      </c>
      <c r="AD20" s="276">
        <v>1.3633999999999999</v>
      </c>
      <c r="AE20" s="274"/>
      <c r="AF20" s="274"/>
      <c r="AG20" s="274"/>
      <c r="AH20" s="274"/>
      <c r="AI20" s="274"/>
      <c r="AJ20" s="253"/>
      <c r="AK20" s="253"/>
      <c r="AL20" s="253"/>
      <c r="AM20" s="253"/>
    </row>
    <row r="21" spans="1:39" ht="12.75" customHeight="1">
      <c r="A21" s="16"/>
      <c r="B21" s="130" t="s">
        <v>269</v>
      </c>
      <c r="C21" s="15"/>
      <c r="D21" s="15"/>
      <c r="E21" s="134">
        <f>'COS Inputs'!T10</f>
        <v>0.15010196622318855</v>
      </c>
      <c r="F21" s="15"/>
      <c r="G21" s="133">
        <f>E21*E20</f>
        <v>5.348678048297832</v>
      </c>
      <c r="H21" s="16"/>
      <c r="I21" s="16"/>
      <c r="J21" s="88">
        <f>J20+1</f>
        <v>2022</v>
      </c>
      <c r="K21" s="89">
        <f>'M. T_CAP 18'!J17</f>
        <v>1537.3671954826566</v>
      </c>
      <c r="L21" s="89">
        <f>'M. T_CAP 18'!K17</f>
        <v>1478.7742013552761</v>
      </c>
      <c r="M21" s="89">
        <f>'M. T_CAP 18'!L17</f>
        <v>1488.6114616193481</v>
      </c>
      <c r="N21" s="89">
        <f>'M. T_CAP 18'!M17</f>
        <v>1501.584286152427</v>
      </c>
      <c r="O21" s="75"/>
      <c r="P21" s="302">
        <f>P19-P20</f>
        <v>113.43879848995562</v>
      </c>
      <c r="Q21" s="2"/>
      <c r="R21" s="364"/>
      <c r="S21" s="146">
        <f>(S15/S16)</f>
        <v>3114.5950989376506</v>
      </c>
      <c r="T21" s="2"/>
      <c r="U21" s="13" t="s">
        <v>258</v>
      </c>
      <c r="V21" s="145">
        <f>V19*((1+ECC!$F7)^2-1)</f>
        <v>7164.4969990513009</v>
      </c>
      <c r="W21" s="145">
        <f>W19*((1+ECC!$F7)-1)</f>
        <v>6462.1932888012498</v>
      </c>
      <c r="X21" s="145">
        <f>V21+W21</f>
        <v>13626.690287852551</v>
      </c>
      <c r="Y21" s="2"/>
      <c r="Z21" s="2"/>
      <c r="AA21" s="253"/>
      <c r="AB21" s="280">
        <f>AB20+1</f>
        <v>2021</v>
      </c>
      <c r="AC21" s="276">
        <v>60.5</v>
      </c>
      <c r="AD21" s="276">
        <v>1.4852000000000001</v>
      </c>
      <c r="AE21" s="274"/>
      <c r="AF21" s="274"/>
      <c r="AG21" s="274"/>
      <c r="AH21" s="274"/>
      <c r="AI21" s="274"/>
      <c r="AJ21" s="253"/>
      <c r="AK21" s="253"/>
      <c r="AL21" s="253"/>
      <c r="AM21" s="253"/>
    </row>
    <row r="22" spans="1:39" ht="12.75" customHeight="1">
      <c r="A22" s="16"/>
      <c r="B22" s="130"/>
      <c r="C22" s="15"/>
      <c r="D22" s="15"/>
      <c r="E22" s="15"/>
      <c r="F22" s="15"/>
      <c r="G22" s="133"/>
      <c r="H22" s="16"/>
      <c r="I22" s="16"/>
      <c r="J22" s="88">
        <f>J21+1</f>
        <v>2023</v>
      </c>
      <c r="K22" s="89">
        <f>'M. T_CAP 18'!J18</f>
        <v>1541.5983866630813</v>
      </c>
      <c r="L22" s="89">
        <f>'M. T_CAP 18'!K18</f>
        <v>1483.0054625916193</v>
      </c>
      <c r="M22" s="89">
        <f>'M. T_CAP 18'!L18</f>
        <v>1492.7393270241851</v>
      </c>
      <c r="N22" s="89">
        <f>'M. T_CAP 18'!M18</f>
        <v>1505.7810587596286</v>
      </c>
      <c r="O22" s="75"/>
      <c r="P22" s="2"/>
      <c r="Q22" s="2"/>
      <c r="R22" s="2"/>
      <c r="S22" s="4"/>
      <c r="T22" s="2"/>
      <c r="Y22" s="2"/>
      <c r="Z22" s="2"/>
      <c r="AA22" s="253"/>
      <c r="AB22" s="280">
        <f>AB21+1</f>
        <v>2022</v>
      </c>
      <c r="AC22" s="276">
        <v>58.14</v>
      </c>
      <c r="AD22" s="276">
        <v>1.5807</v>
      </c>
      <c r="AE22" s="271"/>
      <c r="AF22" s="274"/>
      <c r="AG22" s="274"/>
      <c r="AH22" s="274"/>
      <c r="AI22" s="274"/>
      <c r="AJ22" s="253"/>
      <c r="AK22" s="253"/>
      <c r="AL22" s="253"/>
      <c r="AM22" s="253"/>
    </row>
    <row r="23" spans="1:39" ht="12.75" customHeight="1">
      <c r="A23" s="16"/>
      <c r="B23" s="130"/>
      <c r="C23" s="15"/>
      <c r="D23" s="15"/>
      <c r="E23" s="15" t="s">
        <v>300</v>
      </c>
      <c r="F23" s="15"/>
      <c r="G23" s="133">
        <f>SUM(G17:G21)</f>
        <v>236.25619939892729</v>
      </c>
      <c r="H23" s="16"/>
      <c r="I23" s="16"/>
      <c r="J23" s="66"/>
      <c r="K23" s="66"/>
      <c r="L23" s="66"/>
      <c r="M23" s="66"/>
      <c r="N23" s="66"/>
      <c r="O23" s="75"/>
      <c r="P23" s="2"/>
      <c r="Q23" s="2"/>
      <c r="R23" s="92" t="s">
        <v>249</v>
      </c>
      <c r="S23" s="4"/>
      <c r="T23" s="4"/>
      <c r="U23" s="13" t="s">
        <v>10</v>
      </c>
      <c r="V23" s="145">
        <f>V19+V21</f>
        <v>66166.490049051296</v>
      </c>
      <c r="W23" s="145">
        <f>W19+W21</f>
        <v>116037.32323880125</v>
      </c>
      <c r="X23" s="145">
        <f>V23+W23</f>
        <v>182203.81328785256</v>
      </c>
      <c r="Y23" s="2"/>
      <c r="Z23" s="2"/>
      <c r="AA23" s="253"/>
      <c r="AB23" s="281" t="s">
        <v>234</v>
      </c>
      <c r="AC23" s="274"/>
      <c r="AD23" s="274"/>
      <c r="AE23" s="274"/>
      <c r="AF23" s="274"/>
      <c r="AG23" s="274"/>
      <c r="AH23" s="274"/>
      <c r="AI23" s="274"/>
      <c r="AJ23" s="253"/>
      <c r="AK23" s="253"/>
      <c r="AL23" s="253"/>
      <c r="AM23" s="253"/>
    </row>
    <row r="24" spans="1:39" ht="12.75" customHeight="1" thickBot="1">
      <c r="A24" s="16"/>
      <c r="B24" s="130"/>
      <c r="C24" s="15"/>
      <c r="D24" s="15"/>
      <c r="E24" s="15"/>
      <c r="F24" s="15"/>
      <c r="G24" s="135"/>
      <c r="H24" s="16"/>
      <c r="I24" s="16"/>
      <c r="J24" s="375" t="s">
        <v>97</v>
      </c>
      <c r="K24" s="375"/>
      <c r="L24" s="375"/>
      <c r="M24" s="375"/>
      <c r="N24" s="375"/>
      <c r="O24" s="378" t="s">
        <v>102</v>
      </c>
      <c r="P24" s="2"/>
      <c r="Q24" s="2"/>
      <c r="R24" s="2" t="s">
        <v>1269</v>
      </c>
      <c r="S24" s="257">
        <v>8813</v>
      </c>
      <c r="T24" s="2"/>
      <c r="Y24" s="2"/>
      <c r="Z24" s="2"/>
      <c r="AA24" s="253"/>
      <c r="AB24" s="271"/>
      <c r="AC24" s="274"/>
      <c r="AD24" s="274"/>
      <c r="AE24" s="274"/>
      <c r="AF24" s="274"/>
      <c r="AG24" s="274"/>
      <c r="AH24" s="274"/>
      <c r="AI24" s="274"/>
      <c r="AJ24" s="253"/>
      <c r="AK24" s="253"/>
      <c r="AL24" s="253"/>
      <c r="AM24" s="253"/>
    </row>
    <row r="25" spans="1:39" ht="12.75" customHeight="1">
      <c r="A25" s="16"/>
      <c r="B25" s="130"/>
      <c r="C25" s="15" t="s">
        <v>253</v>
      </c>
      <c r="D25" s="15"/>
      <c r="E25" s="15"/>
      <c r="F25" s="134">
        <v>0.14000000000000001</v>
      </c>
      <c r="G25" s="133">
        <f>G23*F25</f>
        <v>33.075867915849827</v>
      </c>
      <c r="H25" s="16"/>
      <c r="I25" s="16"/>
      <c r="J25" s="86"/>
      <c r="K25" s="87" t="s">
        <v>4</v>
      </c>
      <c r="L25" s="87" t="s">
        <v>17</v>
      </c>
      <c r="M25" s="87" t="s">
        <v>16</v>
      </c>
      <c r="N25" s="69" t="s">
        <v>2</v>
      </c>
      <c r="O25" s="379"/>
      <c r="P25" s="2"/>
      <c r="Q25" s="2"/>
      <c r="R25" s="2" t="s">
        <v>1268</v>
      </c>
      <c r="S25" s="257">
        <v>10460</v>
      </c>
      <c r="T25" s="2"/>
      <c r="Y25" s="2"/>
      <c r="Z25" s="2"/>
      <c r="AA25" s="372" t="s">
        <v>233</v>
      </c>
      <c r="AB25" s="372"/>
      <c r="AC25" s="372"/>
      <c r="AD25" s="372"/>
      <c r="AE25" s="372"/>
      <c r="AF25" s="372"/>
      <c r="AG25" s="274"/>
      <c r="AH25" s="274"/>
      <c r="AI25" s="274"/>
      <c r="AJ25" s="253"/>
      <c r="AK25" s="253"/>
      <c r="AL25" s="253"/>
      <c r="AM25" s="253"/>
    </row>
    <row r="26" spans="1:39" ht="12.75" customHeight="1">
      <c r="A26" s="16"/>
      <c r="B26" s="130"/>
      <c r="C26" s="15"/>
      <c r="D26" s="15"/>
      <c r="E26" s="15"/>
      <c r="F26" s="15"/>
      <c r="G26" s="135"/>
      <c r="H26" s="111"/>
      <c r="I26" s="111"/>
      <c r="J26" s="88">
        <v>2018</v>
      </c>
      <c r="K26" s="89">
        <f>K8+K17</f>
        <v>1926.4145739684668</v>
      </c>
      <c r="L26" s="89">
        <f>L8+L17</f>
        <v>1866.4553110896418</v>
      </c>
      <c r="M26" s="89">
        <f>M8+M17</f>
        <v>1864.9037334826428</v>
      </c>
      <c r="N26" s="72">
        <f t="shared" ref="N26:N31" si="3">AVERAGE(K26:M26)</f>
        <v>1885.9245395135838</v>
      </c>
      <c r="O26" s="66"/>
      <c r="P26" s="2"/>
      <c r="Q26" s="2"/>
      <c r="R26" s="2" t="s">
        <v>2</v>
      </c>
      <c r="S26" s="259">
        <f>AVERAGE(S24:S25)</f>
        <v>9636.5</v>
      </c>
      <c r="T26" s="2"/>
      <c r="U26" s="2"/>
      <c r="V26" s="2"/>
      <c r="W26" s="2"/>
      <c r="X26" s="2"/>
      <c r="Y26" s="2"/>
      <c r="Z26" s="2"/>
      <c r="AA26" s="253"/>
      <c r="AB26" s="282"/>
      <c r="AC26" s="372" t="s">
        <v>237</v>
      </c>
      <c r="AD26" s="372"/>
      <c r="AE26" s="283"/>
      <c r="AF26" s="274"/>
      <c r="AG26" s="274"/>
      <c r="AH26" s="274"/>
      <c r="AI26" s="274"/>
      <c r="AJ26" s="253"/>
      <c r="AK26" s="253"/>
      <c r="AL26" s="253"/>
      <c r="AM26" s="253"/>
    </row>
    <row r="27" spans="1:39" ht="12.75" customHeight="1">
      <c r="A27" s="16"/>
      <c r="B27" s="130"/>
      <c r="C27" s="15" t="s">
        <v>255</v>
      </c>
      <c r="D27" s="15"/>
      <c r="E27" s="15"/>
      <c r="F27" s="134">
        <v>5.0299999999999997E-2</v>
      </c>
      <c r="G27" s="133">
        <f>(G23+G25)*((1/(1-F27))-1)</f>
        <v>14.264928910111914</v>
      </c>
      <c r="H27" s="16"/>
      <c r="I27" s="16"/>
      <c r="J27" s="88">
        <f>J26+1</f>
        <v>2019</v>
      </c>
      <c r="K27" s="89">
        <f t="shared" ref="K27:M31" si="4">K9+K18</f>
        <v>1929.5610043022316</v>
      </c>
      <c r="L27" s="89">
        <f t="shared" si="4"/>
        <v>1868.6071416125019</v>
      </c>
      <c r="M27" s="89">
        <f t="shared" si="4"/>
        <v>1867.2894500525763</v>
      </c>
      <c r="N27" s="72">
        <f t="shared" si="3"/>
        <v>1888.4858653224364</v>
      </c>
      <c r="O27" s="72">
        <f>N27-N26</f>
        <v>2.5613258088526436</v>
      </c>
      <c r="P27" s="2"/>
      <c r="Q27" s="2"/>
      <c r="R27" s="90" t="s">
        <v>219</v>
      </c>
      <c r="S27" s="260">
        <f>T27*158.97/5.8</f>
        <v>14.847517241379311</v>
      </c>
      <c r="T27" s="288">
        <v>0.54170975655784115</v>
      </c>
      <c r="U27" s="121" t="s">
        <v>1270</v>
      </c>
      <c r="V27" s="2"/>
      <c r="W27" s="2"/>
      <c r="X27" s="2"/>
      <c r="Y27" s="2"/>
      <c r="Z27" s="2"/>
      <c r="AA27" s="284" t="s">
        <v>242</v>
      </c>
      <c r="AB27" s="284" t="s">
        <v>236</v>
      </c>
      <c r="AC27" s="266" t="s">
        <v>238</v>
      </c>
      <c r="AD27" s="266" t="s">
        <v>239</v>
      </c>
      <c r="AE27" s="266" t="s">
        <v>10</v>
      </c>
      <c r="AF27" s="274"/>
      <c r="AG27" s="274"/>
      <c r="AH27" s="274"/>
      <c r="AI27" s="274"/>
      <c r="AJ27" s="253"/>
      <c r="AK27" s="253"/>
      <c r="AL27" s="253"/>
      <c r="AM27" s="253"/>
    </row>
    <row r="28" spans="1:39" ht="12.75" customHeight="1">
      <c r="A28" s="16"/>
      <c r="B28" s="130"/>
      <c r="C28" s="15"/>
      <c r="D28" s="15"/>
      <c r="E28" s="15"/>
      <c r="F28" s="15"/>
      <c r="G28" s="135"/>
      <c r="H28" s="16"/>
      <c r="I28" s="16"/>
      <c r="J28" s="88">
        <f>J27+1</f>
        <v>2020</v>
      </c>
      <c r="K28" s="89">
        <f t="shared" si="4"/>
        <v>1914.4354253831675</v>
      </c>
      <c r="L28" s="89">
        <f t="shared" si="4"/>
        <v>1854.1734027105517</v>
      </c>
      <c r="M28" s="89">
        <f t="shared" si="4"/>
        <v>1855.459112513144</v>
      </c>
      <c r="N28" s="72">
        <f t="shared" si="3"/>
        <v>1874.6893135356211</v>
      </c>
      <c r="O28" s="72">
        <f>N28-N27</f>
        <v>-13.796551786815371</v>
      </c>
      <c r="P28" s="2"/>
      <c r="Q28" s="2"/>
      <c r="R28" s="92" t="s">
        <v>247</v>
      </c>
      <c r="S28" s="260">
        <f>(1000000/S26)</f>
        <v>103.77211643231463</v>
      </c>
      <c r="T28" s="2"/>
      <c r="U28" s="2"/>
      <c r="X28" s="2"/>
      <c r="Y28" s="2"/>
      <c r="Z28" s="2"/>
      <c r="AA28" s="265" t="s">
        <v>240</v>
      </c>
      <c r="AB28" s="253">
        <f>AC22*AB15/5.84</f>
        <v>10.895434624378252</v>
      </c>
      <c r="AC28" s="253">
        <f>0.05</f>
        <v>0.05</v>
      </c>
      <c r="AD28" s="253">
        <f>AB28*AC28</f>
        <v>0.54477173121891265</v>
      </c>
      <c r="AE28" s="253">
        <f>AB28+AD28</f>
        <v>11.440206355597164</v>
      </c>
      <c r="AF28" s="253"/>
      <c r="AG28" s="253"/>
      <c r="AH28" s="253"/>
      <c r="AI28" s="253"/>
      <c r="AJ28" s="253"/>
      <c r="AK28" s="253"/>
      <c r="AL28" s="253"/>
      <c r="AM28" s="253"/>
    </row>
    <row r="29" spans="1:39" ht="12.75" customHeight="1">
      <c r="A29" s="16"/>
      <c r="B29" s="136"/>
      <c r="C29" s="17" t="s">
        <v>281</v>
      </c>
      <c r="D29" s="17"/>
      <c r="E29" s="17"/>
      <c r="F29" s="17"/>
      <c r="G29" s="137">
        <f>SUM(G23:G27)</f>
        <v>283.59699622488904</v>
      </c>
      <c r="H29" s="16"/>
      <c r="I29" s="16"/>
      <c r="J29" s="88">
        <f>J28+1</f>
        <v>2021</v>
      </c>
      <c r="K29" s="89">
        <f t="shared" si="4"/>
        <v>1923.9878012906697</v>
      </c>
      <c r="L29" s="89">
        <f t="shared" si="4"/>
        <v>1863.2099625224728</v>
      </c>
      <c r="M29" s="89">
        <f t="shared" si="4"/>
        <v>1864.8805457413248</v>
      </c>
      <c r="N29" s="72">
        <f t="shared" si="3"/>
        <v>1884.0261031848224</v>
      </c>
      <c r="O29" s="72">
        <f>N29-N28</f>
        <v>9.3367896492013642</v>
      </c>
      <c r="P29" s="2"/>
      <c r="Q29" s="2"/>
      <c r="R29" s="13" t="s">
        <v>235</v>
      </c>
      <c r="S29" s="11">
        <f>T29/S26</f>
        <v>539.61500544803607</v>
      </c>
      <c r="T29" s="262">
        <v>5200000</v>
      </c>
      <c r="U29" s="2"/>
      <c r="V29" s="289">
        <f>S15*1000</f>
        <v>182203813.28785256</v>
      </c>
      <c r="W29" s="290">
        <v>106185568.17136408</v>
      </c>
      <c r="X29" s="2"/>
      <c r="Y29" s="2"/>
      <c r="Z29" s="2"/>
      <c r="AA29" s="265" t="s">
        <v>241</v>
      </c>
      <c r="AB29" s="285">
        <f>AD22*42/5.84</f>
        <v>11.368047945205479</v>
      </c>
      <c r="AC29" s="253">
        <f>0.05</f>
        <v>0.05</v>
      </c>
      <c r="AD29" s="253">
        <f>AB29*AC29</f>
        <v>0.56840239726027397</v>
      </c>
      <c r="AE29" s="253">
        <f>AB29+AD29</f>
        <v>11.936450342465752</v>
      </c>
      <c r="AF29" s="253"/>
      <c r="AG29" s="253"/>
      <c r="AH29" s="253"/>
      <c r="AI29" s="253"/>
      <c r="AJ29" s="253"/>
      <c r="AK29" s="253"/>
      <c r="AL29" s="253"/>
      <c r="AM29" s="253"/>
    </row>
    <row r="30" spans="1:39" ht="12.75" customHeight="1">
      <c r="A30" s="16"/>
      <c r="B30" s="16"/>
      <c r="C30" s="8"/>
      <c r="D30" s="8"/>
      <c r="E30" s="8"/>
      <c r="F30" s="8"/>
      <c r="G30" s="8"/>
      <c r="H30" s="16"/>
      <c r="I30" s="16"/>
      <c r="J30" s="88">
        <f>J29+1</f>
        <v>2022</v>
      </c>
      <c r="K30" s="89">
        <f t="shared" si="4"/>
        <v>1927.3111954826566</v>
      </c>
      <c r="L30" s="89">
        <f t="shared" si="4"/>
        <v>1866.430201355276</v>
      </c>
      <c r="M30" s="89">
        <f t="shared" si="4"/>
        <v>1867.9064616193482</v>
      </c>
      <c r="N30" s="72">
        <f t="shared" si="3"/>
        <v>1887.2159528190934</v>
      </c>
      <c r="O30" s="72">
        <f>N30-N29</f>
        <v>3.1898496342710132</v>
      </c>
      <c r="P30" s="2"/>
      <c r="Q30" s="2"/>
      <c r="R30" s="92" t="s">
        <v>220</v>
      </c>
      <c r="S30" s="261">
        <f>S27/S28</f>
        <v>0.14307809989655174</v>
      </c>
      <c r="T30" s="2"/>
      <c r="U30" s="2"/>
      <c r="V30" s="291">
        <f>V29/S16</f>
        <v>3114595.0989376507</v>
      </c>
      <c r="W30" s="292">
        <v>2123711.3634272818</v>
      </c>
      <c r="X30" s="2"/>
      <c r="Y30" s="2"/>
      <c r="Z30" s="2"/>
      <c r="AA30" s="253"/>
      <c r="AB30" s="253"/>
      <c r="AC30" s="253"/>
      <c r="AD30" s="253"/>
      <c r="AE30" s="250">
        <f>'Investment Evaluation, mid 18'!S37</f>
        <v>1.2702367657334823</v>
      </c>
      <c r="AF30" s="286" t="s">
        <v>279</v>
      </c>
      <c r="AG30" s="253"/>
      <c r="AH30" s="253"/>
      <c r="AI30" s="253"/>
      <c r="AJ30" s="253"/>
      <c r="AK30" s="253"/>
      <c r="AL30" s="253"/>
      <c r="AM30" s="253"/>
    </row>
    <row r="31" spans="1:39" ht="12.75" customHeight="1">
      <c r="A31" s="16"/>
      <c r="B31" s="16"/>
      <c r="C31" s="112" t="s">
        <v>271</v>
      </c>
      <c r="D31" s="16"/>
      <c r="E31" s="16"/>
      <c r="F31" s="16"/>
      <c r="G31" s="113">
        <f>-1*SUM(G23:G27)*(1-S18)</f>
        <v>-170.15819773493342</v>
      </c>
      <c r="H31" s="16"/>
      <c r="I31" s="16"/>
      <c r="J31" s="88">
        <f>J30+1</f>
        <v>2023</v>
      </c>
      <c r="K31" s="89">
        <f t="shared" si="4"/>
        <v>1931.9913866630814</v>
      </c>
      <c r="L31" s="89">
        <f t="shared" si="4"/>
        <v>1871.1984625916193</v>
      </c>
      <c r="M31" s="89">
        <f t="shared" si="4"/>
        <v>1872.4833270241852</v>
      </c>
      <c r="N31" s="72">
        <f t="shared" si="3"/>
        <v>1891.8910587596285</v>
      </c>
      <c r="O31" s="72">
        <f>N31-N30</f>
        <v>4.6751059405351043</v>
      </c>
      <c r="P31" s="2"/>
      <c r="Q31" s="2"/>
      <c r="R31" s="93" t="s">
        <v>245</v>
      </c>
      <c r="S31" s="262">
        <v>168</v>
      </c>
      <c r="T31" s="2"/>
      <c r="U31" s="2"/>
      <c r="V31" s="293">
        <f>V30*(0.07+0.03)</f>
        <v>311459.50989376509</v>
      </c>
      <c r="W31" s="292">
        <f>W30*(0.07+0.03)</f>
        <v>212371.13634272819</v>
      </c>
      <c r="X31" s="2"/>
      <c r="Y31" s="2"/>
      <c r="Z31" s="2"/>
      <c r="AA31" s="253"/>
      <c r="AB31" s="253"/>
      <c r="AC31" s="253"/>
      <c r="AD31" s="265" t="s">
        <v>240</v>
      </c>
      <c r="AE31" s="253">
        <f>AE28*AE30</f>
        <v>14.53177072045737</v>
      </c>
      <c r="AF31" s="287" t="s">
        <v>244</v>
      </c>
      <c r="AG31" s="253"/>
      <c r="AH31" s="253"/>
      <c r="AI31" s="253"/>
      <c r="AJ31" s="253"/>
      <c r="AK31" s="253"/>
      <c r="AL31" s="253"/>
      <c r="AM31" s="253"/>
    </row>
    <row r="32" spans="1:39" ht="12.75" customHeight="1">
      <c r="A32" s="16"/>
      <c r="B32" s="16"/>
      <c r="C32" s="16"/>
      <c r="D32" s="16"/>
      <c r="E32" s="8"/>
      <c r="F32" s="8"/>
      <c r="G32" s="15"/>
      <c r="H32" s="16"/>
      <c r="I32" s="16"/>
      <c r="J32" s="66"/>
      <c r="K32" s="66"/>
      <c r="L32" s="66"/>
      <c r="M32" s="66"/>
      <c r="N32" s="66"/>
      <c r="O32" s="73"/>
      <c r="P32" s="2"/>
      <c r="Q32" s="2"/>
      <c r="R32" s="93" t="s">
        <v>222</v>
      </c>
      <c r="S32" s="260">
        <f>S30*S31</f>
        <v>24.03712078262069</v>
      </c>
      <c r="T32" s="2"/>
      <c r="U32" s="2"/>
      <c r="V32" s="293">
        <f>V31/1000</f>
        <v>311.45950989376507</v>
      </c>
      <c r="W32" s="294">
        <f>W31/1000</f>
        <v>212.37113634272819</v>
      </c>
      <c r="X32" s="2"/>
      <c r="Y32" s="2"/>
      <c r="Z32" s="2"/>
      <c r="AA32" s="253"/>
      <c r="AB32" s="253"/>
      <c r="AC32" s="253"/>
      <c r="AD32" s="265" t="s">
        <v>241</v>
      </c>
      <c r="AE32" s="253">
        <f>AE29*AE30</f>
        <v>15.162118077352014</v>
      </c>
      <c r="AF32" s="287" t="s">
        <v>243</v>
      </c>
      <c r="AG32" s="253"/>
      <c r="AH32" s="253"/>
      <c r="AI32" s="253"/>
      <c r="AJ32" s="253"/>
      <c r="AK32" s="253"/>
      <c r="AL32" s="253"/>
      <c r="AM32" s="253"/>
    </row>
    <row r="33" spans="1:39" ht="12.75" customHeight="1">
      <c r="A33" s="16"/>
      <c r="B33" s="16"/>
      <c r="C33" s="16"/>
      <c r="D33" s="16"/>
      <c r="E33" s="373" t="s">
        <v>265</v>
      </c>
      <c r="F33" s="373"/>
      <c r="G33" s="8"/>
      <c r="H33" s="16"/>
      <c r="I33" s="16"/>
      <c r="J33" s="66"/>
      <c r="K33" s="66"/>
      <c r="L33" s="66"/>
      <c r="M33" s="66"/>
      <c r="N33" s="74" t="s">
        <v>2</v>
      </c>
      <c r="O33" s="72">
        <f>AVERAGE(O27:O31)</f>
        <v>1.1933038492089509</v>
      </c>
      <c r="P33" s="2"/>
      <c r="Q33" s="2"/>
      <c r="R33" s="93" t="s">
        <v>248</v>
      </c>
      <c r="S33" s="261">
        <f>S31/S29</f>
        <v>0.31133307692307693</v>
      </c>
      <c r="T33" s="2"/>
      <c r="U33" s="2"/>
      <c r="V33" s="293"/>
      <c r="W33" s="294"/>
      <c r="X33" s="2"/>
      <c r="Y33" s="2"/>
      <c r="Z33" s="2"/>
      <c r="AA33" s="253"/>
      <c r="AB33" s="253"/>
      <c r="AC33" s="253"/>
      <c r="AD33" s="253"/>
      <c r="AE33" s="253"/>
      <c r="AF33" s="253"/>
      <c r="AG33" s="253"/>
      <c r="AH33" s="253"/>
      <c r="AI33" s="253"/>
      <c r="AJ33" s="253"/>
      <c r="AK33" s="253"/>
      <c r="AL33" s="253"/>
      <c r="AM33" s="253"/>
    </row>
    <row r="34" spans="1:39" ht="12.75" customHeight="1">
      <c r="A34" s="16"/>
      <c r="B34" s="16"/>
      <c r="C34" s="16"/>
      <c r="D34" s="16"/>
      <c r="E34" s="373"/>
      <c r="F34" s="373"/>
      <c r="G34" s="16"/>
      <c r="H34" s="16"/>
      <c r="I34" s="16"/>
      <c r="J34" s="66"/>
      <c r="K34" s="66"/>
      <c r="L34" s="66"/>
      <c r="M34" s="66"/>
      <c r="N34" s="74" t="s">
        <v>10</v>
      </c>
      <c r="O34" s="264">
        <v>50</v>
      </c>
      <c r="P34" s="2"/>
      <c r="Q34" s="2"/>
      <c r="R34" s="93" t="s">
        <v>250</v>
      </c>
      <c r="S34" s="260">
        <f>(S26*S31)/1000000</f>
        <v>1.618932</v>
      </c>
      <c r="T34" s="2"/>
      <c r="U34" s="2"/>
      <c r="V34" s="291">
        <f>8950000000</f>
        <v>8950000000</v>
      </c>
      <c r="W34" s="295">
        <v>8950000000</v>
      </c>
      <c r="X34" s="2"/>
      <c r="Y34" s="2"/>
      <c r="Z34" s="2"/>
      <c r="AA34" s="253"/>
      <c r="AB34" s="253"/>
      <c r="AC34" s="253"/>
      <c r="AD34" s="265" t="s">
        <v>240</v>
      </c>
      <c r="AE34" s="253">
        <f>'Investment Evaluation, mid 18'!L22</f>
        <v>14.847517241379311</v>
      </c>
      <c r="AF34" s="287" t="s">
        <v>298</v>
      </c>
      <c r="AG34" s="253"/>
      <c r="AH34" s="253"/>
      <c r="AI34" s="253"/>
      <c r="AJ34" s="253"/>
      <c r="AK34" s="253"/>
      <c r="AL34" s="253"/>
      <c r="AM34" s="253"/>
    </row>
    <row r="35" spans="1:39" ht="12.75" customHeight="1" thickBot="1">
      <c r="A35" s="2"/>
      <c r="B35" s="2"/>
      <c r="C35" s="16"/>
      <c r="D35" s="16"/>
      <c r="E35" s="373"/>
      <c r="F35" s="373"/>
      <c r="G35" s="115">
        <f>SUM(G23:G27,G31)</f>
        <v>113.43879848995562</v>
      </c>
      <c r="H35" s="2"/>
      <c r="I35" s="2"/>
      <c r="J35" s="2"/>
      <c r="K35" s="2"/>
      <c r="L35" s="2"/>
      <c r="M35" s="2"/>
      <c r="N35" s="2"/>
      <c r="O35" s="2"/>
      <c r="P35" s="2"/>
      <c r="Q35" s="2"/>
      <c r="R35" s="77" t="s">
        <v>251</v>
      </c>
      <c r="S35" s="260">
        <f>S27*S34</f>
        <v>24.03712078262069</v>
      </c>
      <c r="T35" s="2"/>
      <c r="U35" s="2"/>
      <c r="V35" s="291">
        <f>V34/834</f>
        <v>10731414.868105516</v>
      </c>
      <c r="W35" s="295">
        <v>10731414.868105516</v>
      </c>
      <c r="X35" s="2"/>
      <c r="Y35" s="2"/>
      <c r="Z35" s="2"/>
      <c r="AA35" s="2"/>
      <c r="AB35" s="2"/>
      <c r="AC35" s="2"/>
      <c r="AD35" s="2"/>
      <c r="AE35" s="2"/>
      <c r="AF35" s="2"/>
      <c r="AG35" s="2"/>
      <c r="AH35" s="2"/>
      <c r="AI35" s="2"/>
      <c r="AJ35" s="2"/>
      <c r="AK35" s="2"/>
      <c r="AL35" s="2"/>
      <c r="AM35" s="2"/>
    </row>
    <row r="36" spans="1:39" ht="12.75" customHeight="1" thickTop="1">
      <c r="A36" s="2"/>
      <c r="B36" s="2"/>
      <c r="C36" s="2"/>
      <c r="D36" s="2"/>
      <c r="E36" s="2"/>
      <c r="F36" s="2"/>
      <c r="G36" s="2"/>
      <c r="H36" s="2"/>
      <c r="I36" s="2"/>
      <c r="J36" s="2"/>
      <c r="K36" s="2"/>
      <c r="L36" s="2"/>
      <c r="M36" s="2"/>
      <c r="N36" s="2"/>
      <c r="O36" s="2"/>
      <c r="P36" s="2"/>
      <c r="Q36" s="2"/>
      <c r="S36" s="4"/>
      <c r="T36" s="2"/>
      <c r="U36" s="2"/>
      <c r="V36" s="293">
        <f>V35*(0.07+0.018)</f>
        <v>944364.50839328545</v>
      </c>
      <c r="W36" s="296">
        <f>W35*(0.07+0.018)</f>
        <v>944364.50839328545</v>
      </c>
      <c r="X36" s="2"/>
      <c r="Y36" s="2"/>
      <c r="Z36" s="2"/>
      <c r="AA36" s="2"/>
      <c r="AB36" s="2"/>
      <c r="AC36" s="2"/>
      <c r="AD36" s="2"/>
      <c r="AE36" s="2"/>
      <c r="AF36" s="2"/>
      <c r="AG36" s="2"/>
      <c r="AH36" s="2"/>
      <c r="AI36" s="2"/>
      <c r="AJ36" s="2"/>
      <c r="AK36" s="2"/>
      <c r="AL36" s="2"/>
      <c r="AM36" s="2"/>
    </row>
    <row r="37" spans="1:39" ht="12.75" customHeight="1">
      <c r="A37" s="2"/>
      <c r="B37" s="2"/>
      <c r="C37" s="2"/>
      <c r="D37" s="2"/>
      <c r="E37" s="2"/>
      <c r="F37" s="2"/>
      <c r="G37" s="2"/>
      <c r="H37" s="2"/>
      <c r="I37" s="2"/>
      <c r="J37" s="2"/>
      <c r="K37" s="2"/>
      <c r="L37" s="2"/>
      <c r="M37" s="2"/>
      <c r="N37" s="2"/>
      <c r="O37" s="2"/>
      <c r="P37" s="2"/>
      <c r="Q37" s="2"/>
      <c r="S37" s="2"/>
      <c r="T37" s="2"/>
      <c r="U37" s="2"/>
      <c r="V37" s="293"/>
      <c r="W37" s="294">
        <f>W36/1000</f>
        <v>944.3645083932854</v>
      </c>
      <c r="X37" s="2"/>
      <c r="Y37" s="2"/>
      <c r="Z37" s="2"/>
      <c r="AA37" s="2"/>
      <c r="AB37" s="2"/>
      <c r="AC37" s="2"/>
      <c r="AD37" s="2"/>
      <c r="AE37" s="2"/>
      <c r="AF37" s="2"/>
      <c r="AG37" s="2"/>
      <c r="AH37" s="2"/>
      <c r="AI37" s="2"/>
      <c r="AJ37" s="2"/>
      <c r="AK37" s="2"/>
      <c r="AL37" s="2"/>
      <c r="AM37" s="2"/>
    </row>
    <row r="38" spans="1:39" ht="12.75" customHeight="1">
      <c r="A38" s="2"/>
      <c r="B38" s="2"/>
      <c r="C38" s="2"/>
      <c r="D38" s="2"/>
      <c r="F38" s="11" t="s">
        <v>467</v>
      </c>
      <c r="G38" s="23">
        <f>G29/G23</f>
        <v>1.2003790670738128</v>
      </c>
      <c r="H38" s="2"/>
      <c r="I38" s="2"/>
      <c r="J38" s="2"/>
      <c r="K38" s="2"/>
      <c r="L38" s="2"/>
      <c r="M38" s="2"/>
      <c r="N38" s="2"/>
      <c r="O38" s="2"/>
      <c r="P38" s="2"/>
      <c r="Q38" s="2"/>
      <c r="R38" s="4"/>
      <c r="S38" s="4"/>
      <c r="T38" s="2"/>
      <c r="U38" s="2"/>
      <c r="V38" s="293">
        <f>V31/V36</f>
        <v>0.32980857192915192</v>
      </c>
      <c r="W38" s="297"/>
      <c r="X38" s="2"/>
      <c r="Y38" s="2"/>
      <c r="Z38" s="2"/>
      <c r="AA38" s="2"/>
      <c r="AB38" s="2"/>
      <c r="AC38" s="2"/>
      <c r="AD38" s="2"/>
      <c r="AE38" s="2"/>
      <c r="AF38" s="2"/>
      <c r="AG38" s="2"/>
      <c r="AH38" s="2"/>
      <c r="AI38" s="2"/>
      <c r="AJ38" s="2"/>
      <c r="AK38" s="2"/>
      <c r="AL38" s="2"/>
      <c r="AM38" s="2"/>
    </row>
    <row r="39" spans="1:39" ht="12.75" customHeight="1">
      <c r="A39" s="2"/>
      <c r="B39" s="2"/>
      <c r="C39" s="2"/>
      <c r="D39" s="2"/>
      <c r="E39" s="2"/>
      <c r="F39" s="2"/>
      <c r="G39" s="2"/>
      <c r="H39" s="2"/>
      <c r="I39" s="2"/>
      <c r="J39" s="2"/>
      <c r="K39" s="2"/>
      <c r="L39" s="2"/>
      <c r="M39" s="2"/>
      <c r="N39" s="2"/>
      <c r="O39" s="2"/>
      <c r="P39" s="2"/>
      <c r="Q39" s="2"/>
      <c r="R39" s="2"/>
      <c r="S39" s="2"/>
      <c r="T39" s="2"/>
      <c r="U39" s="2"/>
      <c r="V39" s="298"/>
      <c r="W39" s="299">
        <f>W31/W36</f>
        <v>0.22488258977886655</v>
      </c>
      <c r="X39" s="2"/>
      <c r="Y39" s="2"/>
      <c r="Z39" s="2"/>
      <c r="AA39" s="2"/>
      <c r="AB39" s="2"/>
      <c r="AC39" s="2"/>
      <c r="AD39" s="2"/>
      <c r="AE39" s="2"/>
      <c r="AF39" s="2"/>
      <c r="AG39" s="2"/>
      <c r="AH39" s="2"/>
      <c r="AI39" s="2"/>
      <c r="AJ39" s="2"/>
      <c r="AK39" s="2"/>
      <c r="AL39" s="2"/>
      <c r="AM39" s="2"/>
    </row>
    <row r="40" spans="1:39" ht="12.75" customHeight="1">
      <c r="A40" s="2"/>
      <c r="B40" s="2"/>
      <c r="C40" s="2"/>
      <c r="D40" s="2"/>
      <c r="E40" s="2"/>
      <c r="F40" s="2"/>
      <c r="G40" s="2"/>
      <c r="H40" s="2"/>
      <c r="I40" s="2"/>
      <c r="J40" s="2"/>
      <c r="K40" s="2"/>
      <c r="L40" s="2"/>
      <c r="M40" s="2"/>
      <c r="N40" s="2"/>
      <c r="O40" s="2"/>
      <c r="P40" s="2"/>
      <c r="Q40" s="2"/>
      <c r="R40" s="2"/>
      <c r="S40" s="2"/>
      <c r="T40" s="2"/>
      <c r="U40" s="2"/>
      <c r="W40" s="2"/>
      <c r="X40" s="2"/>
      <c r="Y40" s="2"/>
      <c r="Z40" s="2"/>
      <c r="AA40" s="2"/>
      <c r="AB40" s="2"/>
      <c r="AC40" s="2"/>
      <c r="AD40" s="2"/>
      <c r="AE40" s="2"/>
      <c r="AF40" s="2"/>
      <c r="AG40" s="2"/>
      <c r="AH40" s="2"/>
      <c r="AI40" s="2"/>
      <c r="AJ40" s="2"/>
      <c r="AK40" s="2"/>
      <c r="AL40" s="2"/>
      <c r="AM40" s="2"/>
    </row>
    <row r="41" spans="1:39" ht="12.75" customHeight="1">
      <c r="A41" s="2"/>
      <c r="B41" s="370" t="s">
        <v>1278</v>
      </c>
      <c r="C41" s="370"/>
      <c r="D41" s="370"/>
      <c r="E41" s="370"/>
      <c r="F41" s="370"/>
      <c r="G41" s="370"/>
      <c r="H41" s="370"/>
      <c r="I41" s="370"/>
      <c r="J41" s="370"/>
      <c r="K41" s="370"/>
      <c r="L41" s="370"/>
      <c r="M41" s="370"/>
      <c r="N41" s="370"/>
      <c r="O41" s="370"/>
      <c r="P41" s="2"/>
      <c r="Q41" s="2"/>
      <c r="R41" s="2"/>
      <c r="S41" s="2"/>
      <c r="T41" s="2"/>
      <c r="U41" s="2"/>
      <c r="W41" s="2"/>
      <c r="X41" s="2"/>
      <c r="Y41" s="2"/>
      <c r="Z41" s="2"/>
      <c r="AA41" s="2"/>
      <c r="AB41" s="2"/>
      <c r="AC41" s="2"/>
      <c r="AD41" s="2"/>
      <c r="AE41" s="2"/>
      <c r="AF41" s="2"/>
      <c r="AG41" s="2"/>
      <c r="AH41" s="2"/>
      <c r="AI41" s="2"/>
      <c r="AJ41" s="2"/>
      <c r="AK41" s="2"/>
      <c r="AL41" s="2"/>
      <c r="AM41" s="2"/>
    </row>
    <row r="42" spans="1:39" ht="12.75" customHeight="1">
      <c r="A42" s="2"/>
      <c r="B42" s="370"/>
      <c r="C42" s="370"/>
      <c r="D42" s="370"/>
      <c r="E42" s="370"/>
      <c r="F42" s="370"/>
      <c r="G42" s="370"/>
      <c r="H42" s="370"/>
      <c r="I42" s="370"/>
      <c r="J42" s="370"/>
      <c r="K42" s="370"/>
      <c r="L42" s="370"/>
      <c r="M42" s="370"/>
      <c r="N42" s="370"/>
      <c r="O42" s="370"/>
      <c r="P42" s="2"/>
      <c r="Q42" s="2"/>
      <c r="R42" s="2"/>
      <c r="S42" s="2"/>
      <c r="T42" s="2"/>
      <c r="U42" s="2"/>
      <c r="V42" s="2"/>
      <c r="W42" s="2"/>
      <c r="X42" s="2"/>
      <c r="Y42" s="2"/>
      <c r="Z42" s="2"/>
      <c r="AA42" s="2"/>
      <c r="AB42" s="2"/>
      <c r="AC42" s="2"/>
      <c r="AD42" s="2"/>
      <c r="AE42" s="2"/>
      <c r="AF42" s="2"/>
      <c r="AG42" s="2"/>
      <c r="AH42" s="2"/>
      <c r="AI42" s="2"/>
      <c r="AJ42" s="2"/>
      <c r="AK42" s="2"/>
      <c r="AL42" s="2"/>
      <c r="AM42" s="2"/>
    </row>
    <row r="43" spans="1:39" ht="12.75" customHeight="1">
      <c r="A43" s="2"/>
      <c r="B43" s="370"/>
      <c r="C43" s="370"/>
      <c r="D43" s="370"/>
      <c r="E43" s="370"/>
      <c r="F43" s="370"/>
      <c r="G43" s="370"/>
      <c r="H43" s="370"/>
      <c r="I43" s="370"/>
      <c r="J43" s="370"/>
      <c r="K43" s="370"/>
      <c r="L43" s="370"/>
      <c r="M43" s="370"/>
      <c r="N43" s="370"/>
      <c r="O43" s="370"/>
      <c r="P43" s="2"/>
      <c r="Q43" s="2"/>
      <c r="R43" s="2"/>
      <c r="S43" s="2"/>
      <c r="T43" s="2"/>
      <c r="U43" s="2"/>
      <c r="V43" s="2"/>
      <c r="W43" s="2"/>
      <c r="X43" s="2"/>
      <c r="Y43" s="2"/>
      <c r="Z43" s="2"/>
      <c r="AA43" s="2"/>
      <c r="AB43" s="2"/>
      <c r="AC43" s="2"/>
      <c r="AD43" s="2"/>
      <c r="AE43" s="2"/>
      <c r="AF43" s="2"/>
      <c r="AG43" s="2"/>
      <c r="AH43" s="2"/>
      <c r="AI43" s="2"/>
      <c r="AJ43" s="2"/>
      <c r="AK43" s="2"/>
      <c r="AL43" s="2"/>
      <c r="AM43" s="2"/>
    </row>
    <row r="44" spans="1:39" ht="12.75" customHeight="1">
      <c r="A44" s="2"/>
      <c r="B44" s="370"/>
      <c r="C44" s="370"/>
      <c r="D44" s="370"/>
      <c r="E44" s="370"/>
      <c r="F44" s="370"/>
      <c r="G44" s="370"/>
      <c r="H44" s="370"/>
      <c r="I44" s="370"/>
      <c r="J44" s="370"/>
      <c r="K44" s="370"/>
      <c r="L44" s="370"/>
      <c r="M44" s="370"/>
      <c r="N44" s="370"/>
      <c r="O44" s="370"/>
      <c r="P44" s="2"/>
      <c r="Q44" s="2"/>
      <c r="R44" s="2"/>
      <c r="S44" s="2"/>
      <c r="T44" s="2"/>
      <c r="U44" s="2"/>
      <c r="V44" s="2"/>
      <c r="W44" s="2"/>
      <c r="X44" s="2"/>
      <c r="Y44" s="2"/>
      <c r="Z44" s="2"/>
      <c r="AA44" s="2"/>
      <c r="AB44" s="2"/>
      <c r="AC44" s="2"/>
      <c r="AD44" s="2"/>
      <c r="AE44" s="2"/>
      <c r="AF44" s="2"/>
      <c r="AG44" s="2"/>
      <c r="AH44" s="2"/>
      <c r="AI44" s="2"/>
      <c r="AJ44" s="2"/>
      <c r="AK44" s="2"/>
      <c r="AL44" s="2"/>
      <c r="AM44" s="2"/>
    </row>
    <row r="45" spans="1:39" ht="12.75" customHeight="1">
      <c r="A45" s="2"/>
      <c r="B45" s="370"/>
      <c r="C45" s="370"/>
      <c r="D45" s="370"/>
      <c r="E45" s="370"/>
      <c r="F45" s="370"/>
      <c r="G45" s="370"/>
      <c r="H45" s="370"/>
      <c r="I45" s="370"/>
      <c r="J45" s="370"/>
      <c r="K45" s="370"/>
      <c r="L45" s="370"/>
      <c r="M45" s="370"/>
      <c r="N45" s="370"/>
      <c r="O45" s="370"/>
      <c r="P45" s="2"/>
      <c r="Q45" s="2"/>
      <c r="R45" s="2"/>
      <c r="S45" s="2"/>
      <c r="T45" s="2"/>
      <c r="U45" s="2"/>
      <c r="V45" s="2"/>
      <c r="W45" s="2"/>
      <c r="X45" s="2"/>
      <c r="Y45" s="2"/>
      <c r="Z45" s="2"/>
      <c r="AA45" s="2"/>
      <c r="AB45" s="2"/>
      <c r="AC45" s="2"/>
      <c r="AD45" s="2"/>
      <c r="AE45" s="2"/>
      <c r="AF45" s="2"/>
      <c r="AG45" s="2"/>
      <c r="AH45" s="2"/>
      <c r="AI45" s="2"/>
      <c r="AJ45" s="2"/>
      <c r="AK45" s="2"/>
      <c r="AL45" s="2"/>
      <c r="AM45" s="2"/>
    </row>
    <row r="46" spans="1:39" ht="12.75" customHeight="1">
      <c r="A46" s="2"/>
      <c r="B46" s="370"/>
      <c r="C46" s="370"/>
      <c r="D46" s="370"/>
      <c r="E46" s="370"/>
      <c r="F46" s="370"/>
      <c r="G46" s="370"/>
      <c r="H46" s="370"/>
      <c r="I46" s="370"/>
      <c r="J46" s="370"/>
      <c r="K46" s="370"/>
      <c r="L46" s="370"/>
      <c r="M46" s="370"/>
      <c r="N46" s="370"/>
      <c r="O46" s="370"/>
      <c r="P46" s="2"/>
      <c r="Q46" s="2"/>
      <c r="R46" s="2"/>
      <c r="S46" s="2"/>
      <c r="T46" s="2"/>
      <c r="U46" s="2"/>
      <c r="V46" s="2"/>
      <c r="W46" s="2"/>
      <c r="X46" s="2"/>
      <c r="Y46" s="2"/>
      <c r="Z46" s="2"/>
      <c r="AA46" s="2"/>
      <c r="AB46" s="2"/>
      <c r="AC46" s="2"/>
      <c r="AD46" s="2"/>
      <c r="AE46" s="2"/>
      <c r="AF46" s="2"/>
      <c r="AG46" s="2"/>
      <c r="AH46" s="2"/>
      <c r="AI46" s="2"/>
      <c r="AJ46" s="2"/>
      <c r="AK46" s="2"/>
      <c r="AL46" s="2"/>
      <c r="AM46" s="2"/>
    </row>
    <row r="47" spans="1:39">
      <c r="A47" s="2"/>
      <c r="B47" s="370"/>
      <c r="C47" s="370"/>
      <c r="D47" s="370"/>
      <c r="E47" s="370"/>
      <c r="F47" s="370"/>
      <c r="G47" s="370"/>
      <c r="H47" s="370"/>
      <c r="I47" s="370"/>
      <c r="J47" s="370"/>
      <c r="K47" s="370"/>
      <c r="L47" s="370"/>
      <c r="M47" s="370"/>
      <c r="N47" s="370"/>
      <c r="O47" s="370"/>
      <c r="P47" s="2"/>
      <c r="Q47" s="2"/>
      <c r="R47" s="2"/>
      <c r="S47" s="2"/>
      <c r="T47" s="2"/>
      <c r="U47" s="2"/>
      <c r="V47" s="2"/>
      <c r="W47" s="2"/>
      <c r="X47" s="2"/>
      <c r="Y47" s="2"/>
      <c r="Z47" s="2"/>
      <c r="AA47" s="2"/>
      <c r="AB47" s="2"/>
      <c r="AC47" s="2"/>
      <c r="AD47" s="2"/>
      <c r="AE47" s="2"/>
      <c r="AF47" s="2"/>
      <c r="AG47" s="2"/>
      <c r="AH47" s="2"/>
      <c r="AI47" s="2"/>
      <c r="AJ47" s="2"/>
      <c r="AK47" s="2"/>
      <c r="AL47" s="2"/>
      <c r="AM47" s="2"/>
    </row>
    <row r="48" spans="1:39" ht="13.9"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row>
    <row r="69" spans="1:39">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row>
    <row r="70" spans="1:39">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row>
    <row r="71" spans="1:39">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row>
    <row r="72" spans="1:39">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row>
    <row r="73" spans="1:39">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row>
    <row r="74" spans="1:39">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row>
    <row r="75" spans="1:39">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row>
    <row r="76" spans="1:39">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row>
    <row r="77" spans="1:39">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row>
    <row r="78" spans="1:39">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row>
    <row r="79" spans="1:39">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row>
    <row r="80" spans="1:39">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row>
    <row r="81" spans="1:39">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row>
    <row r="82" spans="1:39">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row>
    <row r="83" spans="1:39">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row>
    <row r="84" spans="1:39">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row>
    <row r="85" spans="1:39">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row>
    <row r="86" spans="1:39">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row>
    <row r="87" spans="1:39">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row>
    <row r="88" spans="1:39">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row>
    <row r="89" spans="1:39">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row>
    <row r="90" spans="1:39">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row>
    <row r="91" spans="1:39">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row>
    <row r="92" spans="1:39">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row>
    <row r="93" spans="1:39">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row>
    <row r="94" spans="1:39">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row>
    <row r="95" spans="1:39">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row>
    <row r="96" spans="1:39">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row>
    <row r="97" spans="1:39">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row>
    <row r="98" spans="1:39">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row>
    <row r="99" spans="1:39">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row>
    <row r="100" spans="1:39">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row>
    <row r="101" spans="1:39">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row>
    <row r="102" spans="1:39">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row>
    <row r="103" spans="1:39">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row>
    <row r="104" spans="1:39">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row>
    <row r="105" spans="1:39">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row>
    <row r="106" spans="1:39">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row>
    <row r="107" spans="1:39">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row>
    <row r="108" spans="1:39">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row>
    <row r="109" spans="1:3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row>
    <row r="110" spans="1:39">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row>
    <row r="111" spans="1:39">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row>
    <row r="112" spans="1:39">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row>
    <row r="113" spans="1:39">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row>
    <row r="114" spans="1:39">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row>
    <row r="115" spans="1:39">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row>
    <row r="116" spans="1:39">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row>
    <row r="117" spans="1:39">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row>
    <row r="118" spans="1:39">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row>
    <row r="119" spans="1:3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row>
    <row r="120" spans="1:39">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row>
    <row r="121" spans="1:39">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row>
    <row r="122" spans="1:39">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row>
    <row r="123" spans="1:39">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row>
    <row r="124" spans="1:39">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row>
    <row r="125" spans="1:39">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row>
    <row r="126" spans="1:39">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row>
    <row r="127" spans="1:39">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row>
    <row r="128" spans="1:39">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row>
    <row r="129" spans="1:38">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row>
    <row r="130" spans="1:38">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row>
    <row r="131" spans="1:38">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row>
    <row r="132" spans="1:38">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row>
    <row r="133" spans="1:38">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row>
    <row r="134" spans="1:38">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row>
    <row r="135" spans="1:38">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row>
    <row r="136" spans="1:38">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row>
    <row r="137" spans="1:38">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row>
    <row r="138" spans="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row>
    <row r="139" spans="1:38">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38">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38">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38">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38">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38">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spans="1:29">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spans="1:29">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spans="1:29">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spans="1:29">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spans="1:29">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spans="1:2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spans="1:29">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spans="1:29">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spans="1:29">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spans="1:29">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spans="1:29">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spans="1:29">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spans="1:29">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spans="1:29">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spans="1:29">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spans="1:2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spans="1:29">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spans="1:29">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spans="1:29">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spans="1:29">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spans="1:29">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spans="1:29">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spans="1:29">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spans="1:29">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spans="1:29">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spans="1:2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spans="1:29">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spans="1:29">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spans="1:29">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spans="1:29">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spans="1:29">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spans="1:29">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row>
    <row r="316" spans="1:29">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row>
    <row r="317" spans="1:29">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row>
    <row r="318" spans="1:29">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row>
    <row r="319" spans="1:2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row>
    <row r="320" spans="1:29">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row>
    <row r="321" spans="1:29">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row>
    <row r="322" spans="1:29">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row>
    <row r="323" spans="1:29">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row>
    <row r="324" spans="1:29">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row>
    <row r="325" spans="1:29">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row>
    <row r="326" spans="1:29">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row>
    <row r="327" spans="1:29">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row>
    <row r="328" spans="1:29">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row>
    <row r="329" spans="1: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row>
    <row r="330" spans="1:29">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row>
    <row r="331" spans="1:29">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row>
    <row r="332" spans="1:29">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row>
    <row r="333" spans="1:29">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row>
    <row r="334" spans="1:29">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row>
    <row r="335" spans="1:29">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row>
    <row r="336" spans="1:29">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row>
    <row r="337" spans="1:29">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row>
    <row r="338" spans="1:29">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row>
    <row r="339" spans="1:2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row>
    <row r="340" spans="1:29">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row>
    <row r="341" spans="1:29">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row>
    <row r="342" spans="1:29">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row>
    <row r="343" spans="1:29">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row>
    <row r="344" spans="1:29">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row>
    <row r="345" spans="1:29">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row>
    <row r="346" spans="1:29">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row>
    <row r="347" spans="1:29">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row>
    <row r="348" spans="1:29">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row>
    <row r="349" spans="1:2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row>
    <row r="350" spans="1:29">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row>
    <row r="351" spans="1:29">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row>
    <row r="352" spans="1:29">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row>
    <row r="353" spans="1:29">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row>
    <row r="354" spans="1:29">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row>
    <row r="355" spans="1:29">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row>
    <row r="356" spans="1:29">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row>
    <row r="357" spans="1:29">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row>
    <row r="358" spans="1:29">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row>
    <row r="359" spans="1:2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row>
    <row r="360" spans="1:29">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row>
    <row r="361" spans="1:29">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row>
    <row r="362" spans="1:29">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row>
    <row r="363" spans="1:29">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row>
    <row r="364" spans="1:29">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row>
    <row r="365" spans="1:29">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row>
    <row r="366" spans="1:29">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row>
    <row r="367" spans="1:29">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row>
    <row r="368" spans="1:29">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row>
    <row r="369" spans="1:2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row>
    <row r="370" spans="1:29">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row>
    <row r="371" spans="1:29">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row>
    <row r="372" spans="1:29">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row>
    <row r="373" spans="1:29">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row>
    <row r="374" spans="1:29">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row>
    <row r="375" spans="1:29">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row>
    <row r="376" spans="1:29">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row>
    <row r="377" spans="1:29">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row>
    <row r="378" spans="1:29">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row>
    <row r="379" spans="1:2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row>
    <row r="380" spans="1:29">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row>
    <row r="381" spans="1:29">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row>
    <row r="382" spans="1:29">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row>
    <row r="383" spans="1:29">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row>
    <row r="384" spans="1:29">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row>
    <row r="385" spans="1:29">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row>
    <row r="386" spans="1:29">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row>
    <row r="387" spans="1:29">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row>
    <row r="388" spans="1:29">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row>
    <row r="389" spans="1:2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row>
    <row r="390" spans="1:29">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row>
    <row r="391" spans="1:29">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row>
    <row r="392" spans="1:29">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row>
    <row r="393" spans="1:29">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row>
    <row r="394" spans="1:29">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row>
    <row r="395" spans="1:29">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row>
    <row r="396" spans="1:29">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row>
    <row r="397" spans="1:29">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row>
    <row r="398" spans="1:29">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row>
    <row r="399" spans="1:2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row>
    <row r="400" spans="1:29">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row>
    <row r="401" spans="1:29">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row>
    <row r="402" spans="1:29">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row>
    <row r="403" spans="1:29">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row>
    <row r="404" spans="1:29">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row>
    <row r="405" spans="1:29">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row>
    <row r="406" spans="1:29">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row>
    <row r="407" spans="1:29">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row>
    <row r="408" spans="1:29">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row>
    <row r="409" spans="1:2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row>
    <row r="410" spans="1:29">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row>
    <row r="411" spans="1:29">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row>
    <row r="412" spans="1:29">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row>
    <row r="413" spans="1:29">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row>
    <row r="414" spans="1:29">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row>
    <row r="415" spans="1:29">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row>
    <row r="416" spans="1:29">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row>
    <row r="417" spans="1:29">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row>
    <row r="418" spans="1:29">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row>
    <row r="419" spans="1:2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row>
    <row r="420" spans="1:29">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row>
    <row r="421" spans="1:29">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row>
    <row r="422" spans="1:29">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row>
    <row r="423" spans="1:29">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row>
    <row r="424" spans="1:29">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row>
    <row r="425" spans="1:29">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row>
    <row r="426" spans="1:29">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row>
    <row r="427" spans="1:29">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row>
    <row r="428" spans="1:29">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row>
    <row r="429" spans="1: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row>
    <row r="430" spans="1:29">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row>
    <row r="431" spans="1:29">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row>
    <row r="432" spans="1:29">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row>
    <row r="433" spans="1:29">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row>
    <row r="434" spans="1:29">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row>
    <row r="435" spans="1:29">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row>
    <row r="436" spans="1:29">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row>
    <row r="437" spans="1:29">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row>
    <row r="438" spans="1:29">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row>
    <row r="439" spans="1:2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row>
    <row r="440" spans="1:29">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row>
    <row r="441" spans="1:29">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row>
    <row r="442" spans="1:29">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row>
    <row r="443" spans="1:29">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row>
    <row r="444" spans="1:29">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row>
    <row r="445" spans="1:29">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row>
    <row r="446" spans="1:29">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row>
    <row r="447" spans="1:29">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row>
    <row r="448" spans="1:29">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row>
    <row r="449" spans="1:2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row>
    <row r="450" spans="1:29">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row>
    <row r="451" spans="1:29">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row>
    <row r="452" spans="1:29">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row>
    <row r="453" spans="1:29">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row>
    <row r="454" spans="1:29">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row>
    <row r="455" spans="1:29">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row>
    <row r="456" spans="1:29">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row>
    <row r="457" spans="1:29">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row>
    <row r="458" spans="1:29">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row>
    <row r="459" spans="1:2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row>
    <row r="460" spans="1:29">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row>
    <row r="461" spans="1:29">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row>
    <row r="462" spans="1:29">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row>
    <row r="463" spans="1:29">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row>
    <row r="464" spans="1:29">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row>
    <row r="465" spans="1:29">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row>
    <row r="466" spans="1:29">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row>
    <row r="467" spans="1:29">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row>
    <row r="468" spans="1:29">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row>
    <row r="469" spans="1:2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row>
    <row r="470" spans="1:29">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row>
    <row r="471" spans="1:29">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row>
    <row r="472" spans="1:29">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row>
    <row r="473" spans="1:29">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row>
    <row r="474" spans="1:29">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row>
    <row r="475" spans="1:29">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row>
    <row r="476" spans="1:29">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row>
    <row r="477" spans="1:29">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row>
    <row r="478" spans="1:29">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row>
    <row r="479" spans="1:2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row>
    <row r="480" spans="1:29">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row>
    <row r="481" spans="1:29">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row>
    <row r="482" spans="1:29">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row>
    <row r="483" spans="1:29">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row>
    <row r="484" spans="1:29">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row>
    <row r="485" spans="1:29">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row>
    <row r="486" spans="1:29">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row>
    <row r="487" spans="1:29">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row>
    <row r="488" spans="1:29">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row>
    <row r="489" spans="1:2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row>
    <row r="490" spans="1:29">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row>
    <row r="491" spans="1:29">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row>
    <row r="492" spans="1:29">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row>
    <row r="493" spans="1:29">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row>
    <row r="494" spans="1:29">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row>
    <row r="495" spans="1:29">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row>
    <row r="496" spans="1:29">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row>
    <row r="497" spans="1:29">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row>
    <row r="498" spans="1:29">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row>
    <row r="499" spans="1:2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row>
    <row r="500" spans="1:29">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row>
    <row r="501" spans="1:29">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row>
    <row r="502" spans="1:29">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row>
    <row r="503" spans="1:29">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row>
    <row r="504" spans="1:29">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row>
    <row r="505" spans="1:29">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row>
    <row r="506" spans="1:29">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row>
    <row r="507" spans="1:29">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row>
    <row r="508" spans="1:29">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row>
    <row r="509" spans="1:2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row>
    <row r="510" spans="1:29">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row>
    <row r="511" spans="1:29">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row>
    <row r="512" spans="1:29">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row>
    <row r="513" spans="1:29">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row>
    <row r="514" spans="1:29">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row>
    <row r="515" spans="1:29">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row>
    <row r="516" spans="1:29">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row>
    <row r="517" spans="1:29">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row>
    <row r="518" spans="1:29">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row>
    <row r="519" spans="1:2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row>
    <row r="520" spans="1:29">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row>
    <row r="521" spans="1:29">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row>
    <row r="522" spans="1:29">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row>
    <row r="523" spans="1:29">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row>
    <row r="524" spans="1:29">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row>
    <row r="525" spans="1:29">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row>
    <row r="526" spans="1:29">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row>
    <row r="527" spans="1:29">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row>
    <row r="528" spans="1:29">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row>
    <row r="529" spans="1: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row>
    <row r="530" spans="1:29">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row>
    <row r="531" spans="1:29">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row>
    <row r="532" spans="1:29">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row>
    <row r="533" spans="1:29">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row>
    <row r="534" spans="1:29">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row>
    <row r="535" spans="1:29">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row>
    <row r="536" spans="1:29">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row>
    <row r="537" spans="1:29">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row>
    <row r="538" spans="1:29">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row>
    <row r="539" spans="1:2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row>
    <row r="540" spans="1:29">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row>
    <row r="541" spans="1:29">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row>
    <row r="542" spans="1:29">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row>
    <row r="543" spans="1:29">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row>
    <row r="544" spans="1:29">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row>
    <row r="545" spans="1:29">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row>
    <row r="546" spans="1:29">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row>
    <row r="547" spans="1:29">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row>
    <row r="548" spans="1:29">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row>
    <row r="549" spans="1:2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row>
    <row r="550" spans="1:29">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row>
    <row r="551" spans="1:29">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row>
    <row r="552" spans="1:29">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row>
    <row r="553" spans="1:29">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row>
    <row r="554" spans="1:29">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row>
    <row r="555" spans="1:29">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row>
    <row r="556" spans="1:29">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row>
    <row r="557" spans="1:29">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row>
    <row r="558" spans="1:29">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row>
    <row r="559" spans="1:2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row>
    <row r="560" spans="1:29">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row>
    <row r="561" spans="1:29">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row>
    <row r="562" spans="1:29">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row>
    <row r="563" spans="1:29">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row>
    <row r="564" spans="1:29">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row>
    <row r="565" spans="1:29">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row>
    <row r="566" spans="1:29">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row>
    <row r="567" spans="1:29">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row>
    <row r="568" spans="1:29">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row>
    <row r="569" spans="1:2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row>
    <row r="570" spans="1:29">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row>
    <row r="571" spans="1:29">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row>
    <row r="572" spans="1:29">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row>
    <row r="573" spans="1:29">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row>
    <row r="574" spans="1:29">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row>
    <row r="575" spans="1:29">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row>
    <row r="576" spans="1:29">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row>
    <row r="577" spans="1:29">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row>
    <row r="578" spans="1:29">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row>
    <row r="579" spans="1:2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row>
    <row r="580" spans="1:29">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row>
    <row r="581" spans="1:29">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row>
    <row r="582" spans="1:29">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row>
    <row r="583" spans="1:29">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row>
    <row r="584" spans="1:29">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row>
    <row r="585" spans="1:29">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row>
    <row r="586" spans="1:29">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row>
    <row r="587" spans="1:29">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row>
    <row r="588" spans="1:29">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row>
    <row r="589" spans="1:2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row>
    <row r="590" spans="1:29">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row>
    <row r="591" spans="1:29">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row>
    <row r="592" spans="1:29">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row>
    <row r="593" spans="1:29">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row>
    <row r="594" spans="1:29">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row>
    <row r="595" spans="1:29">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row>
    <row r="596" spans="1:29">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row>
    <row r="597" spans="1:29">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row>
    <row r="598" spans="1:29">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row>
    <row r="599" spans="1:2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row>
    <row r="600" spans="1:29">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row>
    <row r="601" spans="1:29">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row>
    <row r="602" spans="1:29">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row>
    <row r="603" spans="1:29">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row>
    <row r="604" spans="1:29">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row>
    <row r="605" spans="1:29">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row>
    <row r="606" spans="1:29">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row>
    <row r="607" spans="1:29">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row>
    <row r="608" spans="1:29">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row>
    <row r="609" spans="1:2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row>
    <row r="610" spans="1:29">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row>
    <row r="611" spans="1:29">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row>
    <row r="612" spans="1:29">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row>
    <row r="613" spans="1:29">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row>
    <row r="614" spans="1:29">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row>
    <row r="615" spans="1:29">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row>
    <row r="616" spans="1:29">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row>
    <row r="617" spans="1:29">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row>
    <row r="618" spans="1:29">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row>
    <row r="619" spans="1:2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row>
    <row r="620" spans="1:29">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row>
    <row r="621" spans="1:29">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row>
    <row r="622" spans="1:29">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row>
    <row r="623" spans="1:29">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row>
    <row r="624" spans="1:29">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row>
    <row r="625" spans="1:29">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row>
    <row r="626" spans="1:29">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row>
    <row r="627" spans="1:29">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row>
    <row r="628" spans="1:29">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row>
    <row r="629" spans="1: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row>
    <row r="630" spans="1:29">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row>
    <row r="631" spans="1:29">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row>
    <row r="632" spans="1:29">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row>
    <row r="633" spans="1:29">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row>
    <row r="634" spans="1:29">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row>
    <row r="635" spans="1:29">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row>
    <row r="636" spans="1:29">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row>
    <row r="637" spans="1:29">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row>
    <row r="638" spans="1:29">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row>
    <row r="639" spans="1:2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row>
    <row r="640" spans="1:29">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row>
    <row r="641" spans="1:29">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row>
    <row r="642" spans="1:29">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row>
    <row r="643" spans="1:29">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row>
    <row r="644" spans="1:29">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row>
    <row r="645" spans="1:29">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row>
    <row r="646" spans="1:29">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row>
    <row r="647" spans="1:29">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row>
    <row r="648" spans="1:29">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row>
    <row r="649" spans="1:2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row>
    <row r="650" spans="1:29">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row>
    <row r="651" spans="1:29">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row>
    <row r="652" spans="1:29">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row>
    <row r="653" spans="1:29">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row>
    <row r="654" spans="1:29">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row>
    <row r="655" spans="1:29">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row>
    <row r="656" spans="1:29">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row>
    <row r="657" spans="1:29">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row>
    <row r="658" spans="1:29">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row>
    <row r="659" spans="1:2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row>
    <row r="660" spans="1:29">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row>
    <row r="661" spans="1:29">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row>
    <row r="662" spans="1:29">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row>
    <row r="663" spans="1:29">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row>
    <row r="664" spans="1:29">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row>
    <row r="665" spans="1:29">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row>
    <row r="666" spans="1:29">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row>
    <row r="667" spans="1:29">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row>
    <row r="668" spans="1:29">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row>
    <row r="669" spans="1:2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row>
    <row r="670" spans="1:29">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row>
    <row r="671" spans="1:29">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row>
    <row r="672" spans="1:29">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row>
    <row r="673" spans="1:29">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row>
    <row r="674" spans="1:29">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row>
    <row r="675" spans="1:29">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row>
    <row r="676" spans="1:29">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row>
    <row r="677" spans="1:29">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row>
    <row r="678" spans="1:29">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row>
    <row r="679" spans="1:2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row>
    <row r="680" spans="1:29">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row>
    <row r="681" spans="1:29">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row>
    <row r="682" spans="1:29">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row>
    <row r="683" spans="1:29">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row>
    <row r="684" spans="1:29">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row>
    <row r="685" spans="1:29">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row>
    <row r="686" spans="1:29">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row>
    <row r="687" spans="1:29">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row>
    <row r="688" spans="1:29">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row>
    <row r="689" spans="1:2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row>
    <row r="690" spans="1:29">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row>
    <row r="691" spans="1:29">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row>
    <row r="692" spans="1:29">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row>
    <row r="693" spans="1:29">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row>
    <row r="694" spans="1:29">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row>
    <row r="695" spans="1:29">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row>
    <row r="696" spans="1:29">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row>
    <row r="697" spans="1:29">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row>
    <row r="698" spans="1:29">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row>
    <row r="699" spans="1:2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row>
    <row r="700" spans="1:29">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row>
    <row r="701" spans="1:29">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row>
    <row r="702" spans="1:29">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row>
    <row r="703" spans="1:29">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row>
    <row r="704" spans="1:29">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row>
    <row r="705" spans="1:29">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row>
    <row r="706" spans="1:29">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row>
    <row r="707" spans="1:29">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row>
  </sheetData>
  <mergeCells count="20">
    <mergeCell ref="AA6:AA7"/>
    <mergeCell ref="F6:F7"/>
    <mergeCell ref="G5:G7"/>
    <mergeCell ref="G14:G16"/>
    <mergeCell ref="B3:G3"/>
    <mergeCell ref="B1:G1"/>
    <mergeCell ref="B2:G2"/>
    <mergeCell ref="J4:L5"/>
    <mergeCell ref="R5:R7"/>
    <mergeCell ref="J6:N6"/>
    <mergeCell ref="B41:O47"/>
    <mergeCell ref="AC26:AD26"/>
    <mergeCell ref="E33:F35"/>
    <mergeCell ref="AA14:AA15"/>
    <mergeCell ref="J15:N15"/>
    <mergeCell ref="AC17:AC18"/>
    <mergeCell ref="R20:R21"/>
    <mergeCell ref="J24:N24"/>
    <mergeCell ref="O24:O25"/>
    <mergeCell ref="AA25:AF2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D1:BD305"/>
  <sheetViews>
    <sheetView topLeftCell="C1" workbookViewId="0">
      <selection activeCell="D5" sqref="D5"/>
    </sheetView>
  </sheetViews>
  <sheetFormatPr defaultColWidth="9.33203125" defaultRowHeight="12.75"/>
  <cols>
    <col min="1" max="11" width="9.33203125" style="213"/>
    <col min="12" max="16" width="14.83203125" style="213" customWidth="1"/>
    <col min="17" max="17" width="5.5" style="213" customWidth="1"/>
    <col min="18" max="18" width="10.1640625" style="213" customWidth="1"/>
    <col min="19" max="19" width="5.5" style="213" customWidth="1"/>
    <col min="20" max="20" width="10.83203125" style="213" bestFit="1" customWidth="1"/>
    <col min="21" max="21" width="11" style="213" bestFit="1" customWidth="1"/>
    <col min="22" max="23" width="12.1640625" style="213" bestFit="1" customWidth="1"/>
    <col min="24" max="24" width="10.83203125" style="213" bestFit="1" customWidth="1"/>
    <col min="25" max="25" width="9.33203125" style="213"/>
    <col min="26" max="31" width="14.83203125" style="213" customWidth="1"/>
    <col min="32" max="38" width="9.33203125" style="213"/>
    <col min="39" max="43" width="16" style="213" customWidth="1"/>
    <col min="44" max="45" width="5.5" style="213" customWidth="1"/>
    <col min="46" max="16384" width="9.33203125" style="213"/>
  </cols>
  <sheetData>
    <row r="1" spans="4:56">
      <c r="L1" s="214">
        <v>2018</v>
      </c>
      <c r="M1" s="214">
        <f>L1+1</f>
        <v>2019</v>
      </c>
      <c r="N1" s="214">
        <f>M1+1</f>
        <v>2020</v>
      </c>
      <c r="O1" s="214">
        <f>N1+1</f>
        <v>2021</v>
      </c>
      <c r="P1" s="214">
        <f>O1+1</f>
        <v>2022</v>
      </c>
      <c r="Q1" s="215"/>
      <c r="R1" s="216" t="s">
        <v>422</v>
      </c>
      <c r="T1" s="214">
        <v>2018</v>
      </c>
      <c r="U1" s="214">
        <f>T1+1</f>
        <v>2019</v>
      </c>
      <c r="V1" s="214">
        <f>U1+1</f>
        <v>2020</v>
      </c>
      <c r="W1" s="214">
        <f>V1+1</f>
        <v>2021</v>
      </c>
      <c r="X1" s="214">
        <f>W1+1</f>
        <v>2022</v>
      </c>
      <c r="Y1" s="217"/>
      <c r="Z1" s="217"/>
      <c r="AA1" s="218">
        <v>2018</v>
      </c>
      <c r="AB1" s="218">
        <f>AA1+1</f>
        <v>2019</v>
      </c>
      <c r="AC1" s="218">
        <f>AB1+1</f>
        <v>2020</v>
      </c>
      <c r="AD1" s="218">
        <f>AC1+1</f>
        <v>2021</v>
      </c>
      <c r="AE1" s="218">
        <f>AD1+1</f>
        <v>2022</v>
      </c>
      <c r="BA1" s="217"/>
      <c r="BB1" s="217"/>
      <c r="BC1" s="217"/>
      <c r="BD1" s="217"/>
    </row>
    <row r="2" spans="4:56">
      <c r="D2" s="213" t="s">
        <v>376</v>
      </c>
      <c r="L2" s="217">
        <v>0</v>
      </c>
      <c r="M2" s="217">
        <v>5319450</v>
      </c>
      <c r="N2" s="217">
        <v>0</v>
      </c>
      <c r="O2" s="217">
        <v>0</v>
      </c>
      <c r="P2" s="217">
        <v>0</v>
      </c>
      <c r="Q2" s="215"/>
      <c r="R2" s="219"/>
      <c r="T2" s="220">
        <f>IF($R2="x",L2,0)</f>
        <v>0</v>
      </c>
      <c r="U2" s="220">
        <f t="shared" ref="U2:X51" si="0">IF($R2="x",M2,0)</f>
        <v>0</v>
      </c>
      <c r="V2" s="220">
        <f t="shared" si="0"/>
        <v>0</v>
      </c>
      <c r="W2" s="220">
        <f t="shared" si="0"/>
        <v>0</v>
      </c>
      <c r="X2" s="220">
        <f t="shared" si="0"/>
        <v>0</v>
      </c>
      <c r="Y2" s="217"/>
      <c r="Z2" s="221" t="s">
        <v>10</v>
      </c>
      <c r="AA2" s="220">
        <f>SUM(T2:T51)</f>
        <v>0</v>
      </c>
      <c r="AB2" s="220">
        <f>SUM(U2:U51)</f>
        <v>806660</v>
      </c>
      <c r="AC2" s="220">
        <f>SUM(V2:V51)</f>
        <v>2308720</v>
      </c>
      <c r="AD2" s="220">
        <f>SUM(W2:W51)</f>
        <v>3582520</v>
      </c>
      <c r="AE2" s="220">
        <f>SUM(X2:X51)</f>
        <v>42500</v>
      </c>
      <c r="BA2" s="217"/>
      <c r="BB2" s="217"/>
      <c r="BC2" s="217"/>
      <c r="BD2" s="217"/>
    </row>
    <row r="3" spans="4:56">
      <c r="D3" s="213" t="s">
        <v>376</v>
      </c>
      <c r="L3" s="217">
        <v>0</v>
      </c>
      <c r="M3" s="217">
        <v>12412050</v>
      </c>
      <c r="N3" s="217">
        <v>0</v>
      </c>
      <c r="O3" s="217">
        <v>0</v>
      </c>
      <c r="P3" s="217">
        <v>0</v>
      </c>
      <c r="Q3" s="215"/>
      <c r="R3" s="219"/>
      <c r="T3" s="220">
        <f t="shared" ref="T3:T51" si="1">IF($R3="x",L3,0)</f>
        <v>0</v>
      </c>
      <c r="U3" s="220">
        <f t="shared" si="0"/>
        <v>0</v>
      </c>
      <c r="V3" s="220">
        <f t="shared" si="0"/>
        <v>0</v>
      </c>
      <c r="W3" s="220">
        <f t="shared" si="0"/>
        <v>0</v>
      </c>
      <c r="X3" s="220">
        <f t="shared" si="0"/>
        <v>0</v>
      </c>
      <c r="Y3" s="217"/>
      <c r="Z3" s="217"/>
      <c r="AA3" s="217"/>
      <c r="AB3" s="217"/>
      <c r="AC3" s="217"/>
      <c r="BA3" s="217"/>
      <c r="BB3" s="217"/>
      <c r="BC3" s="217"/>
      <c r="BD3" s="217"/>
    </row>
    <row r="4" spans="4:56">
      <c r="D4" s="213" t="s">
        <v>372</v>
      </c>
      <c r="L4" s="217">
        <v>0</v>
      </c>
      <c r="M4" s="217">
        <v>674100</v>
      </c>
      <c r="N4" s="217">
        <v>0</v>
      </c>
      <c r="O4" s="217">
        <v>0</v>
      </c>
      <c r="P4" s="217">
        <v>0</v>
      </c>
      <c r="Q4" s="215"/>
      <c r="R4" s="219"/>
      <c r="T4" s="220">
        <f t="shared" si="1"/>
        <v>0</v>
      </c>
      <c r="U4" s="220">
        <f t="shared" si="0"/>
        <v>0</v>
      </c>
      <c r="V4" s="220">
        <f t="shared" si="0"/>
        <v>0</v>
      </c>
      <c r="W4" s="220">
        <f t="shared" si="0"/>
        <v>0</v>
      </c>
      <c r="X4" s="220">
        <f t="shared" si="0"/>
        <v>0</v>
      </c>
      <c r="Y4" s="217"/>
      <c r="Z4" s="217"/>
      <c r="AA4" s="217"/>
      <c r="AB4" s="217"/>
      <c r="AC4" s="217"/>
      <c r="BA4" s="217"/>
      <c r="BB4" s="217"/>
      <c r="BC4" s="217"/>
      <c r="BD4" s="217"/>
    </row>
    <row r="5" spans="4:56">
      <c r="D5" s="213" t="s">
        <v>372</v>
      </c>
      <c r="L5" s="217">
        <v>0</v>
      </c>
      <c r="M5" s="217">
        <v>1572900</v>
      </c>
      <c r="N5" s="217">
        <v>0</v>
      </c>
      <c r="O5" s="217">
        <v>0</v>
      </c>
      <c r="P5" s="217">
        <v>0</v>
      </c>
      <c r="Q5" s="215"/>
      <c r="R5" s="219"/>
      <c r="T5" s="220">
        <f t="shared" si="1"/>
        <v>0</v>
      </c>
      <c r="U5" s="220">
        <f t="shared" si="0"/>
        <v>0</v>
      </c>
      <c r="V5" s="220">
        <f t="shared" si="0"/>
        <v>0</v>
      </c>
      <c r="W5" s="220">
        <f t="shared" si="0"/>
        <v>0</v>
      </c>
      <c r="X5" s="220">
        <f t="shared" si="0"/>
        <v>0</v>
      </c>
      <c r="Y5" s="217"/>
      <c r="Z5" s="217"/>
      <c r="AA5" s="217"/>
      <c r="AB5" s="217"/>
      <c r="AC5" s="217"/>
      <c r="BA5" s="217"/>
      <c r="BB5" s="217"/>
      <c r="BC5" s="217"/>
      <c r="BD5" s="217"/>
    </row>
    <row r="6" spans="4:56">
      <c r="D6" s="213" t="s">
        <v>356</v>
      </c>
      <c r="L6" s="217">
        <v>0</v>
      </c>
      <c r="M6" s="217">
        <v>5548200</v>
      </c>
      <c r="N6" s="217">
        <v>0</v>
      </c>
      <c r="O6" s="217">
        <v>0</v>
      </c>
      <c r="P6" s="217">
        <v>0</v>
      </c>
      <c r="Q6" s="215"/>
      <c r="R6" s="219"/>
      <c r="T6" s="220">
        <f t="shared" si="1"/>
        <v>0</v>
      </c>
      <c r="U6" s="220">
        <f t="shared" si="0"/>
        <v>0</v>
      </c>
      <c r="V6" s="220">
        <f t="shared" si="0"/>
        <v>0</v>
      </c>
      <c r="W6" s="220">
        <f t="shared" si="0"/>
        <v>0</v>
      </c>
      <c r="X6" s="220">
        <f t="shared" si="0"/>
        <v>0</v>
      </c>
      <c r="Y6" s="217"/>
      <c r="Z6" s="217"/>
      <c r="AA6" s="217"/>
      <c r="AB6" s="217"/>
      <c r="AC6" s="217"/>
      <c r="BA6" s="217"/>
      <c r="BB6" s="217"/>
      <c r="BC6" s="217"/>
      <c r="BD6" s="217"/>
    </row>
    <row r="7" spans="4:56">
      <c r="D7" s="213" t="s">
        <v>355</v>
      </c>
      <c r="L7" s="217">
        <v>0</v>
      </c>
      <c r="M7" s="217">
        <v>491720</v>
      </c>
      <c r="N7" s="217">
        <v>0</v>
      </c>
      <c r="O7" s="217">
        <v>0</v>
      </c>
      <c r="P7" s="217">
        <v>0</v>
      </c>
      <c r="Q7" s="215"/>
      <c r="R7" s="219"/>
      <c r="T7" s="220">
        <f t="shared" si="1"/>
        <v>0</v>
      </c>
      <c r="U7" s="220">
        <f t="shared" si="0"/>
        <v>0</v>
      </c>
      <c r="V7" s="220">
        <f t="shared" si="0"/>
        <v>0</v>
      </c>
      <c r="W7" s="220">
        <f t="shared" si="0"/>
        <v>0</v>
      </c>
      <c r="X7" s="220">
        <f t="shared" si="0"/>
        <v>0</v>
      </c>
      <c r="Y7" s="217"/>
      <c r="Z7" s="217"/>
      <c r="AA7" s="217"/>
      <c r="AB7" s="217"/>
      <c r="AC7" s="217"/>
      <c r="BA7" s="217"/>
      <c r="BB7" s="217"/>
      <c r="BC7" s="217"/>
      <c r="BD7" s="217"/>
    </row>
    <row r="8" spans="4:56">
      <c r="D8" s="213" t="s">
        <v>367</v>
      </c>
      <c r="L8" s="217">
        <v>72360</v>
      </c>
      <c r="M8" s="217">
        <v>0</v>
      </c>
      <c r="N8" s="217">
        <v>0</v>
      </c>
      <c r="O8" s="217">
        <v>0</v>
      </c>
      <c r="P8" s="217">
        <v>0</v>
      </c>
      <c r="Q8" s="215"/>
      <c r="R8" s="219"/>
      <c r="T8" s="220">
        <f t="shared" si="1"/>
        <v>0</v>
      </c>
      <c r="U8" s="220">
        <f t="shared" si="0"/>
        <v>0</v>
      </c>
      <c r="V8" s="220">
        <f t="shared" si="0"/>
        <v>0</v>
      </c>
      <c r="W8" s="220">
        <f t="shared" si="0"/>
        <v>0</v>
      </c>
      <c r="X8" s="220">
        <f t="shared" si="0"/>
        <v>0</v>
      </c>
      <c r="Y8" s="217"/>
      <c r="Z8" s="217"/>
      <c r="AA8" s="217"/>
      <c r="AB8" s="217"/>
      <c r="AC8" s="217"/>
      <c r="BA8" s="217"/>
      <c r="BB8" s="217"/>
      <c r="BC8" s="217"/>
      <c r="BD8" s="217"/>
    </row>
    <row r="9" spans="4:56">
      <c r="D9" s="213" t="s">
        <v>367</v>
      </c>
      <c r="L9" s="217">
        <v>72360</v>
      </c>
      <c r="M9" s="217">
        <v>0</v>
      </c>
      <c r="N9" s="217">
        <v>0</v>
      </c>
      <c r="O9" s="217">
        <v>0</v>
      </c>
      <c r="P9" s="217">
        <v>0</v>
      </c>
      <c r="Q9" s="215"/>
      <c r="R9" s="219"/>
      <c r="T9" s="220">
        <f t="shared" si="1"/>
        <v>0</v>
      </c>
      <c r="U9" s="220">
        <f t="shared" si="0"/>
        <v>0</v>
      </c>
      <c r="V9" s="220">
        <f t="shared" si="0"/>
        <v>0</v>
      </c>
      <c r="W9" s="220">
        <f t="shared" si="0"/>
        <v>0</v>
      </c>
      <c r="X9" s="220">
        <f t="shared" si="0"/>
        <v>0</v>
      </c>
      <c r="Y9" s="217"/>
      <c r="Z9" s="217"/>
      <c r="AA9" s="217"/>
      <c r="AB9" s="217"/>
      <c r="AC9" s="217"/>
      <c r="BA9" s="217"/>
      <c r="BB9" s="217"/>
      <c r="BC9" s="217"/>
      <c r="BD9" s="217"/>
    </row>
    <row r="10" spans="4:56">
      <c r="D10" s="213" t="s">
        <v>353</v>
      </c>
      <c r="L10" s="217">
        <v>0</v>
      </c>
      <c r="M10" s="217">
        <v>619860</v>
      </c>
      <c r="N10" s="217">
        <v>0</v>
      </c>
      <c r="O10" s="217">
        <v>0</v>
      </c>
      <c r="P10" s="217">
        <v>0</v>
      </c>
      <c r="Q10" s="215"/>
      <c r="R10" s="219" t="s">
        <v>37</v>
      </c>
      <c r="T10" s="220">
        <f t="shared" si="1"/>
        <v>0</v>
      </c>
      <c r="U10" s="220">
        <f t="shared" si="0"/>
        <v>619860</v>
      </c>
      <c r="V10" s="220">
        <f t="shared" si="0"/>
        <v>0</v>
      </c>
      <c r="W10" s="220">
        <f t="shared" si="0"/>
        <v>0</v>
      </c>
      <c r="X10" s="220">
        <f t="shared" si="0"/>
        <v>0</v>
      </c>
      <c r="Y10" s="217"/>
      <c r="Z10" s="217"/>
      <c r="AA10" s="217"/>
      <c r="AB10" s="217"/>
      <c r="AC10" s="217"/>
      <c r="BA10" s="217"/>
      <c r="BB10" s="217"/>
      <c r="BC10" s="217"/>
      <c r="BD10" s="217"/>
    </row>
    <row r="11" spans="4:56">
      <c r="D11" s="213" t="s">
        <v>340</v>
      </c>
      <c r="L11" s="217">
        <v>0</v>
      </c>
      <c r="M11" s="217">
        <v>0</v>
      </c>
      <c r="N11" s="217">
        <v>127360</v>
      </c>
      <c r="O11" s="217">
        <v>0</v>
      </c>
      <c r="P11" s="217">
        <v>0</v>
      </c>
      <c r="Q11" s="215"/>
      <c r="R11" s="219" t="s">
        <v>37</v>
      </c>
      <c r="T11" s="220">
        <f t="shared" si="1"/>
        <v>0</v>
      </c>
      <c r="U11" s="220">
        <f t="shared" si="0"/>
        <v>0</v>
      </c>
      <c r="V11" s="220">
        <f t="shared" si="0"/>
        <v>127360</v>
      </c>
      <c r="W11" s="220">
        <f t="shared" si="0"/>
        <v>0</v>
      </c>
      <c r="X11" s="220">
        <f t="shared" si="0"/>
        <v>0</v>
      </c>
      <c r="Y11" s="217"/>
      <c r="Z11" s="217"/>
      <c r="AA11" s="217"/>
      <c r="AB11" s="217"/>
      <c r="AC11" s="217"/>
      <c r="BA11" s="217"/>
      <c r="BB11" s="217"/>
      <c r="BC11" s="217"/>
      <c r="BD11" s="217"/>
    </row>
    <row r="12" spans="4:56">
      <c r="D12" s="213" t="s">
        <v>359</v>
      </c>
      <c r="L12" s="217">
        <v>0</v>
      </c>
      <c r="M12" s="217">
        <v>0</v>
      </c>
      <c r="N12" s="217">
        <v>145650</v>
      </c>
      <c r="O12" s="217">
        <v>0</v>
      </c>
      <c r="P12" s="217">
        <v>0</v>
      </c>
      <c r="Q12" s="215"/>
      <c r="R12" s="219" t="s">
        <v>37</v>
      </c>
      <c r="T12" s="220">
        <f t="shared" si="1"/>
        <v>0</v>
      </c>
      <c r="U12" s="220">
        <f t="shared" si="0"/>
        <v>0</v>
      </c>
      <c r="V12" s="220">
        <f t="shared" si="0"/>
        <v>145650</v>
      </c>
      <c r="W12" s="220">
        <f t="shared" si="0"/>
        <v>0</v>
      </c>
      <c r="X12" s="220">
        <f t="shared" si="0"/>
        <v>0</v>
      </c>
      <c r="Y12" s="217"/>
      <c r="Z12" s="217"/>
      <c r="AA12" s="217"/>
      <c r="AB12" s="217"/>
      <c r="AC12" s="217"/>
      <c r="BA12" s="217"/>
      <c r="BB12" s="217"/>
      <c r="BC12" s="217"/>
      <c r="BD12" s="217"/>
    </row>
    <row r="13" spans="4:56">
      <c r="D13" s="213" t="s">
        <v>356</v>
      </c>
      <c r="L13" s="217">
        <v>0</v>
      </c>
      <c r="M13" s="217">
        <v>0</v>
      </c>
      <c r="N13" s="217">
        <v>4969800</v>
      </c>
      <c r="O13" s="217">
        <v>0</v>
      </c>
      <c r="P13" s="217">
        <v>0</v>
      </c>
      <c r="Q13" s="215"/>
      <c r="R13" s="219"/>
      <c r="T13" s="220">
        <f t="shared" si="1"/>
        <v>0</v>
      </c>
      <c r="U13" s="220">
        <f t="shared" si="0"/>
        <v>0</v>
      </c>
      <c r="V13" s="220">
        <f t="shared" si="0"/>
        <v>0</v>
      </c>
      <c r="W13" s="220">
        <f t="shared" si="0"/>
        <v>0</v>
      </c>
      <c r="X13" s="220">
        <f t="shared" si="0"/>
        <v>0</v>
      </c>
      <c r="Y13" s="217"/>
      <c r="Z13" s="217"/>
      <c r="AA13" s="217"/>
      <c r="AB13" s="217"/>
      <c r="AC13" s="217"/>
      <c r="BA13" s="217"/>
      <c r="BB13" s="217"/>
      <c r="BC13" s="217"/>
      <c r="BD13" s="217"/>
    </row>
    <row r="14" spans="4:56">
      <c r="D14" s="213" t="s">
        <v>367</v>
      </c>
      <c r="L14" s="217">
        <v>0</v>
      </c>
      <c r="M14" s="217">
        <v>32740</v>
      </c>
      <c r="N14" s="217">
        <v>0</v>
      </c>
      <c r="O14" s="217">
        <v>0</v>
      </c>
      <c r="P14" s="217">
        <v>0</v>
      </c>
      <c r="Q14" s="215"/>
      <c r="R14" s="219"/>
      <c r="T14" s="220">
        <f t="shared" si="1"/>
        <v>0</v>
      </c>
      <c r="U14" s="220">
        <f t="shared" si="0"/>
        <v>0</v>
      </c>
      <c r="V14" s="220">
        <f t="shared" si="0"/>
        <v>0</v>
      </c>
      <c r="W14" s="220">
        <f t="shared" si="0"/>
        <v>0</v>
      </c>
      <c r="X14" s="220">
        <f t="shared" si="0"/>
        <v>0</v>
      </c>
      <c r="Y14" s="217"/>
      <c r="Z14" s="217"/>
      <c r="AA14" s="217"/>
      <c r="AB14" s="217"/>
      <c r="AC14" s="217"/>
      <c r="BA14" s="217"/>
      <c r="BB14" s="217"/>
      <c r="BC14" s="217"/>
      <c r="BD14" s="217"/>
    </row>
    <row r="15" spans="4:56">
      <c r="D15" s="213" t="s">
        <v>423</v>
      </c>
      <c r="L15" s="217">
        <v>0</v>
      </c>
      <c r="M15" s="217">
        <v>246700</v>
      </c>
      <c r="N15" s="217">
        <v>0</v>
      </c>
      <c r="O15" s="217">
        <v>0</v>
      </c>
      <c r="P15" s="217">
        <v>0</v>
      </c>
      <c r="Q15" s="215"/>
      <c r="R15" s="219"/>
      <c r="T15" s="220">
        <f t="shared" si="1"/>
        <v>0</v>
      </c>
      <c r="U15" s="220">
        <f t="shared" si="0"/>
        <v>0</v>
      </c>
      <c r="V15" s="220">
        <f t="shared" si="0"/>
        <v>0</v>
      </c>
      <c r="W15" s="220">
        <f t="shared" si="0"/>
        <v>0</v>
      </c>
      <c r="X15" s="220">
        <f t="shared" si="0"/>
        <v>0</v>
      </c>
      <c r="Y15" s="217"/>
      <c r="Z15" s="217"/>
      <c r="AA15" s="217"/>
      <c r="AB15" s="217"/>
      <c r="AC15" s="217"/>
      <c r="BA15" s="217"/>
      <c r="BB15" s="217"/>
      <c r="BC15" s="217"/>
      <c r="BD15" s="217"/>
    </row>
    <row r="16" spans="4:56">
      <c r="D16" s="213" t="s">
        <v>424</v>
      </c>
      <c r="L16" s="217">
        <v>0</v>
      </c>
      <c r="M16" s="217">
        <v>0</v>
      </c>
      <c r="N16" s="217">
        <v>382120</v>
      </c>
      <c r="O16" s="217">
        <v>0</v>
      </c>
      <c r="P16" s="217">
        <v>0</v>
      </c>
      <c r="Q16" s="215"/>
      <c r="R16" s="219"/>
      <c r="T16" s="220">
        <f t="shared" si="1"/>
        <v>0</v>
      </c>
      <c r="U16" s="220">
        <f t="shared" si="0"/>
        <v>0</v>
      </c>
      <c r="V16" s="220">
        <f t="shared" si="0"/>
        <v>0</v>
      </c>
      <c r="W16" s="220">
        <f t="shared" si="0"/>
        <v>0</v>
      </c>
      <c r="X16" s="220">
        <f t="shared" si="0"/>
        <v>0</v>
      </c>
      <c r="Y16" s="217"/>
      <c r="Z16" s="217"/>
      <c r="AA16" s="217"/>
      <c r="AB16" s="217"/>
      <c r="AC16" s="217"/>
      <c r="BA16" s="217"/>
      <c r="BB16" s="217"/>
      <c r="BC16" s="217"/>
      <c r="BD16" s="217"/>
    </row>
    <row r="17" spans="4:56">
      <c r="D17" s="213" t="s">
        <v>425</v>
      </c>
      <c r="L17" s="217">
        <v>0</v>
      </c>
      <c r="M17" s="217">
        <v>0</v>
      </c>
      <c r="N17" s="217">
        <v>0</v>
      </c>
      <c r="O17" s="217">
        <v>338130</v>
      </c>
      <c r="P17" s="217">
        <v>0</v>
      </c>
      <c r="Q17" s="215"/>
      <c r="R17" s="219"/>
      <c r="T17" s="220">
        <f t="shared" si="1"/>
        <v>0</v>
      </c>
      <c r="U17" s="220">
        <f t="shared" si="0"/>
        <v>0</v>
      </c>
      <c r="V17" s="220">
        <f t="shared" si="0"/>
        <v>0</v>
      </c>
      <c r="W17" s="220">
        <f t="shared" si="0"/>
        <v>0</v>
      </c>
      <c r="X17" s="220">
        <f t="shared" si="0"/>
        <v>0</v>
      </c>
      <c r="Y17" s="217"/>
      <c r="Z17" s="217"/>
      <c r="AA17" s="217"/>
      <c r="AB17" s="217"/>
      <c r="AC17" s="217"/>
      <c r="BA17" s="217"/>
      <c r="BB17" s="217"/>
      <c r="BC17" s="217"/>
      <c r="BD17" s="217"/>
    </row>
    <row r="18" spans="4:56">
      <c r="D18" s="213" t="s">
        <v>426</v>
      </c>
      <c r="L18" s="217">
        <v>0</v>
      </c>
      <c r="M18" s="217">
        <v>0</v>
      </c>
      <c r="N18" s="217">
        <v>0</v>
      </c>
      <c r="O18" s="217">
        <v>0</v>
      </c>
      <c r="P18" s="217">
        <v>299580</v>
      </c>
      <c r="Q18" s="215"/>
      <c r="R18" s="219"/>
      <c r="T18" s="220">
        <f t="shared" si="1"/>
        <v>0</v>
      </c>
      <c r="U18" s="220">
        <f t="shared" si="0"/>
        <v>0</v>
      </c>
      <c r="V18" s="220">
        <f t="shared" si="0"/>
        <v>0</v>
      </c>
      <c r="W18" s="220">
        <f t="shared" si="0"/>
        <v>0</v>
      </c>
      <c r="X18" s="220">
        <f t="shared" si="0"/>
        <v>0</v>
      </c>
      <c r="Y18" s="217"/>
      <c r="Z18" s="217"/>
      <c r="AA18" s="217"/>
      <c r="AB18" s="217"/>
      <c r="AC18" s="217"/>
      <c r="BA18" s="217"/>
      <c r="BB18" s="217"/>
      <c r="BC18" s="217"/>
      <c r="BD18" s="217"/>
    </row>
    <row r="19" spans="4:56">
      <c r="D19" s="213" t="s">
        <v>427</v>
      </c>
      <c r="L19" s="217">
        <v>0</v>
      </c>
      <c r="M19" s="217">
        <v>0</v>
      </c>
      <c r="N19" s="217">
        <v>0</v>
      </c>
      <c r="O19" s="217">
        <v>0</v>
      </c>
      <c r="P19" s="217">
        <v>0</v>
      </c>
      <c r="Q19" s="215"/>
      <c r="R19" s="219"/>
      <c r="T19" s="220">
        <f t="shared" si="1"/>
        <v>0</v>
      </c>
      <c r="U19" s="220">
        <f t="shared" si="0"/>
        <v>0</v>
      </c>
      <c r="V19" s="220">
        <f t="shared" si="0"/>
        <v>0</v>
      </c>
      <c r="W19" s="220">
        <f t="shared" si="0"/>
        <v>0</v>
      </c>
      <c r="X19" s="220">
        <f t="shared" si="0"/>
        <v>0</v>
      </c>
      <c r="Y19" s="217"/>
      <c r="Z19" s="217"/>
      <c r="AA19" s="217"/>
      <c r="AB19" s="217"/>
      <c r="AC19" s="217"/>
      <c r="BA19" s="217"/>
      <c r="BB19" s="217"/>
      <c r="BC19" s="217"/>
      <c r="BD19" s="217"/>
    </row>
    <row r="20" spans="4:56">
      <c r="D20" s="213" t="s">
        <v>360</v>
      </c>
      <c r="L20" s="217">
        <v>0</v>
      </c>
      <c r="M20" s="217">
        <v>186800</v>
      </c>
      <c r="N20" s="217">
        <v>0</v>
      </c>
      <c r="O20" s="217">
        <v>0</v>
      </c>
      <c r="P20" s="217">
        <v>0</v>
      </c>
      <c r="Q20" s="215"/>
      <c r="R20" s="219" t="s">
        <v>37</v>
      </c>
      <c r="T20" s="220">
        <f t="shared" si="1"/>
        <v>0</v>
      </c>
      <c r="U20" s="220">
        <f t="shared" si="0"/>
        <v>186800</v>
      </c>
      <c r="V20" s="220">
        <f t="shared" si="0"/>
        <v>0</v>
      </c>
      <c r="W20" s="220">
        <f t="shared" si="0"/>
        <v>0</v>
      </c>
      <c r="X20" s="220">
        <f t="shared" si="0"/>
        <v>0</v>
      </c>
      <c r="Y20" s="217"/>
      <c r="Z20" s="217"/>
      <c r="AA20" s="217"/>
      <c r="AB20" s="217"/>
      <c r="AC20" s="217"/>
      <c r="BA20" s="217"/>
      <c r="BB20" s="217"/>
      <c r="BC20" s="217"/>
      <c r="BD20" s="217"/>
    </row>
    <row r="21" spans="4:56">
      <c r="D21" s="213" t="s">
        <v>428</v>
      </c>
      <c r="L21" s="217">
        <v>0</v>
      </c>
      <c r="M21" s="217">
        <v>272210</v>
      </c>
      <c r="N21" s="217">
        <v>0</v>
      </c>
      <c r="O21" s="217">
        <v>0</v>
      </c>
      <c r="P21" s="217">
        <v>0</v>
      </c>
      <c r="Q21" s="215"/>
      <c r="R21" s="219"/>
      <c r="T21" s="220">
        <f t="shared" si="1"/>
        <v>0</v>
      </c>
      <c r="U21" s="220">
        <f t="shared" si="0"/>
        <v>0</v>
      </c>
      <c r="V21" s="220">
        <f t="shared" si="0"/>
        <v>0</v>
      </c>
      <c r="W21" s="220">
        <f t="shared" si="0"/>
        <v>0</v>
      </c>
      <c r="X21" s="220">
        <f t="shared" si="0"/>
        <v>0</v>
      </c>
      <c r="Y21" s="217"/>
      <c r="Z21" s="217"/>
      <c r="AA21" s="217"/>
      <c r="AB21" s="217"/>
      <c r="AC21" s="217"/>
      <c r="BA21" s="217"/>
      <c r="BB21" s="217"/>
      <c r="BC21" s="217"/>
      <c r="BD21" s="217"/>
    </row>
    <row r="22" spans="4:56">
      <c r="D22" s="213" t="s">
        <v>429</v>
      </c>
      <c r="L22" s="217">
        <v>0</v>
      </c>
      <c r="M22" s="217">
        <v>0</v>
      </c>
      <c r="N22" s="217">
        <v>215660</v>
      </c>
      <c r="O22" s="217">
        <v>0</v>
      </c>
      <c r="P22" s="217">
        <v>0</v>
      </c>
      <c r="Q22" s="215"/>
      <c r="R22" s="219"/>
      <c r="T22" s="220">
        <f t="shared" si="1"/>
        <v>0</v>
      </c>
      <c r="U22" s="220">
        <f t="shared" si="0"/>
        <v>0</v>
      </c>
      <c r="V22" s="220">
        <f t="shared" si="0"/>
        <v>0</v>
      </c>
      <c r="W22" s="220">
        <f t="shared" si="0"/>
        <v>0</v>
      </c>
      <c r="X22" s="220">
        <f t="shared" si="0"/>
        <v>0</v>
      </c>
      <c r="Y22" s="217"/>
      <c r="Z22" s="217"/>
      <c r="AA22" s="217"/>
      <c r="AB22" s="217"/>
      <c r="AC22" s="217"/>
      <c r="BA22" s="217"/>
      <c r="BB22" s="217"/>
      <c r="BC22" s="217"/>
      <c r="BD22" s="217"/>
    </row>
    <row r="23" spans="4:56">
      <c r="D23" s="213" t="s">
        <v>430</v>
      </c>
      <c r="L23" s="217">
        <v>0</v>
      </c>
      <c r="M23" s="217">
        <v>0</v>
      </c>
      <c r="N23" s="217">
        <v>0</v>
      </c>
      <c r="O23" s="217">
        <v>319870</v>
      </c>
      <c r="P23" s="217">
        <v>0</v>
      </c>
      <c r="Q23" s="215"/>
      <c r="R23" s="219"/>
      <c r="T23" s="220">
        <f t="shared" si="1"/>
        <v>0</v>
      </c>
      <c r="U23" s="220">
        <f t="shared" si="0"/>
        <v>0</v>
      </c>
      <c r="V23" s="220">
        <f t="shared" si="0"/>
        <v>0</v>
      </c>
      <c r="W23" s="220">
        <f t="shared" si="0"/>
        <v>0</v>
      </c>
      <c r="X23" s="220">
        <f t="shared" si="0"/>
        <v>0</v>
      </c>
      <c r="Y23" s="217"/>
      <c r="Z23" s="217"/>
      <c r="AA23" s="217"/>
      <c r="AB23" s="217"/>
      <c r="AC23" s="217"/>
      <c r="BA23" s="217"/>
      <c r="BB23" s="217"/>
      <c r="BC23" s="217"/>
      <c r="BD23" s="217"/>
    </row>
    <row r="24" spans="4:56">
      <c r="D24" s="213" t="s">
        <v>431</v>
      </c>
      <c r="L24" s="217">
        <v>0</v>
      </c>
      <c r="M24" s="217">
        <v>0</v>
      </c>
      <c r="N24" s="217">
        <v>0</v>
      </c>
      <c r="O24" s="217">
        <v>0</v>
      </c>
      <c r="P24" s="217">
        <v>327200</v>
      </c>
      <c r="Q24" s="215"/>
      <c r="R24" s="219"/>
      <c r="T24" s="220">
        <f t="shared" si="1"/>
        <v>0</v>
      </c>
      <c r="U24" s="220">
        <f t="shared" si="0"/>
        <v>0</v>
      </c>
      <c r="V24" s="220">
        <f t="shared" si="0"/>
        <v>0</v>
      </c>
      <c r="W24" s="220">
        <f t="shared" si="0"/>
        <v>0</v>
      </c>
      <c r="X24" s="220">
        <f t="shared" si="0"/>
        <v>0</v>
      </c>
      <c r="Y24" s="217"/>
      <c r="Z24" s="217"/>
      <c r="AA24" s="217"/>
      <c r="AB24" s="217"/>
      <c r="AC24" s="217"/>
      <c r="BA24" s="217"/>
      <c r="BB24" s="217"/>
      <c r="BC24" s="217"/>
      <c r="BD24" s="217"/>
    </row>
    <row r="25" spans="4:56">
      <c r="D25" s="213" t="s">
        <v>338</v>
      </c>
      <c r="L25" s="217">
        <v>0</v>
      </c>
      <c r="M25" s="217">
        <v>0</v>
      </c>
      <c r="N25" s="217">
        <v>35710</v>
      </c>
      <c r="O25" s="217">
        <v>0</v>
      </c>
      <c r="P25" s="217">
        <v>0</v>
      </c>
      <c r="Q25" s="215"/>
      <c r="R25" s="219" t="s">
        <v>37</v>
      </c>
      <c r="T25" s="220">
        <f t="shared" si="1"/>
        <v>0</v>
      </c>
      <c r="U25" s="220">
        <f t="shared" si="0"/>
        <v>0</v>
      </c>
      <c r="V25" s="220">
        <f t="shared" si="0"/>
        <v>35710</v>
      </c>
      <c r="W25" s="220">
        <f t="shared" si="0"/>
        <v>0</v>
      </c>
      <c r="X25" s="220">
        <f t="shared" si="0"/>
        <v>0</v>
      </c>
      <c r="Y25" s="217"/>
      <c r="Z25" s="217"/>
      <c r="AA25" s="217"/>
      <c r="AB25" s="217"/>
      <c r="AC25" s="217"/>
      <c r="BA25" s="217"/>
      <c r="BB25" s="217"/>
      <c r="BC25" s="217"/>
      <c r="BD25" s="217"/>
    </row>
    <row r="26" spans="4:56">
      <c r="D26" s="213" t="s">
        <v>341</v>
      </c>
      <c r="L26" s="217">
        <v>0</v>
      </c>
      <c r="M26" s="217">
        <v>0</v>
      </c>
      <c r="N26" s="217">
        <v>0</v>
      </c>
      <c r="O26" s="217">
        <v>80000</v>
      </c>
      <c r="P26" s="217">
        <v>0</v>
      </c>
      <c r="Q26" s="215"/>
      <c r="R26" s="219"/>
      <c r="T26" s="220">
        <f t="shared" si="1"/>
        <v>0</v>
      </c>
      <c r="U26" s="220">
        <f t="shared" si="0"/>
        <v>0</v>
      </c>
      <c r="V26" s="220">
        <f t="shared" si="0"/>
        <v>0</v>
      </c>
      <c r="W26" s="220">
        <f t="shared" si="0"/>
        <v>0</v>
      </c>
      <c r="X26" s="220">
        <f t="shared" si="0"/>
        <v>0</v>
      </c>
      <c r="Y26" s="217"/>
      <c r="Z26" s="217"/>
      <c r="AA26" s="217"/>
      <c r="AB26" s="217"/>
      <c r="AC26" s="217"/>
      <c r="BA26" s="217"/>
      <c r="BB26" s="217"/>
      <c r="BC26" s="217"/>
      <c r="BD26" s="217"/>
    </row>
    <row r="27" spans="4:56">
      <c r="D27" s="213" t="s">
        <v>337</v>
      </c>
      <c r="L27" s="217">
        <v>0</v>
      </c>
      <c r="M27" s="217">
        <v>0</v>
      </c>
      <c r="N27" s="217">
        <v>0</v>
      </c>
      <c r="O27" s="217">
        <v>140000</v>
      </c>
      <c r="P27" s="217">
        <v>0</v>
      </c>
      <c r="Q27" s="215"/>
      <c r="R27" s="219"/>
      <c r="T27" s="220">
        <f t="shared" si="1"/>
        <v>0</v>
      </c>
      <c r="U27" s="220">
        <f t="shared" si="0"/>
        <v>0</v>
      </c>
      <c r="V27" s="220">
        <f t="shared" si="0"/>
        <v>0</v>
      </c>
      <c r="W27" s="220">
        <f t="shared" si="0"/>
        <v>0</v>
      </c>
      <c r="X27" s="220">
        <f t="shared" si="0"/>
        <v>0</v>
      </c>
      <c r="Y27" s="217"/>
      <c r="Z27" s="217"/>
      <c r="AA27" s="217"/>
      <c r="AB27" s="217"/>
      <c r="AC27" s="217"/>
      <c r="BA27" s="217"/>
      <c r="BB27" s="217"/>
      <c r="BC27" s="217"/>
      <c r="BD27" s="217"/>
    </row>
    <row r="28" spans="4:56">
      <c r="D28" s="213" t="s">
        <v>336</v>
      </c>
      <c r="L28" s="217">
        <v>0</v>
      </c>
      <c r="M28" s="217">
        <v>0</v>
      </c>
      <c r="N28" s="217">
        <v>0</v>
      </c>
      <c r="O28" s="217">
        <v>125000</v>
      </c>
      <c r="P28" s="217">
        <v>0</v>
      </c>
      <c r="Q28" s="215"/>
      <c r="R28" s="219"/>
      <c r="T28" s="220">
        <f t="shared" si="1"/>
        <v>0</v>
      </c>
      <c r="U28" s="220">
        <f t="shared" si="0"/>
        <v>0</v>
      </c>
      <c r="V28" s="220">
        <f t="shared" si="0"/>
        <v>0</v>
      </c>
      <c r="W28" s="220">
        <f t="shared" si="0"/>
        <v>0</v>
      </c>
      <c r="X28" s="220">
        <f t="shared" si="0"/>
        <v>0</v>
      </c>
      <c r="Y28" s="217"/>
      <c r="Z28" s="217"/>
      <c r="AA28" s="217"/>
      <c r="AB28" s="217"/>
      <c r="AC28" s="217"/>
      <c r="BA28" s="217"/>
      <c r="BB28" s="217"/>
      <c r="BC28" s="217"/>
      <c r="BD28" s="217"/>
    </row>
    <row r="29" spans="4:56">
      <c r="D29" s="213" t="s">
        <v>347</v>
      </c>
      <c r="L29" s="217">
        <v>0</v>
      </c>
      <c r="M29" s="217">
        <v>0</v>
      </c>
      <c r="N29" s="217">
        <v>21000</v>
      </c>
      <c r="O29" s="217">
        <v>0</v>
      </c>
      <c r="P29" s="217">
        <v>0</v>
      </c>
      <c r="Q29" s="215"/>
      <c r="R29" s="219"/>
      <c r="T29" s="220">
        <f t="shared" si="1"/>
        <v>0</v>
      </c>
      <c r="U29" s="220">
        <f t="shared" si="0"/>
        <v>0</v>
      </c>
      <c r="V29" s="220">
        <f t="shared" si="0"/>
        <v>0</v>
      </c>
      <c r="W29" s="220">
        <f t="shared" si="0"/>
        <v>0</v>
      </c>
      <c r="X29" s="220">
        <f t="shared" si="0"/>
        <v>0</v>
      </c>
      <c r="Y29" s="217"/>
      <c r="Z29" s="217"/>
      <c r="AA29" s="217"/>
      <c r="AB29" s="217"/>
      <c r="AC29" s="217"/>
      <c r="BA29" s="217"/>
      <c r="BB29" s="217"/>
      <c r="BC29" s="217"/>
      <c r="BD29" s="217"/>
    </row>
    <row r="30" spans="4:56">
      <c r="D30" s="213" t="s">
        <v>340</v>
      </c>
      <c r="L30" s="217">
        <v>0</v>
      </c>
      <c r="M30" s="217">
        <v>0</v>
      </c>
      <c r="N30" s="217">
        <v>0</v>
      </c>
      <c r="O30" s="217">
        <v>30000</v>
      </c>
      <c r="P30" s="217">
        <v>0</v>
      </c>
      <c r="Q30" s="215"/>
      <c r="R30" s="219" t="s">
        <v>37</v>
      </c>
      <c r="T30" s="220">
        <f t="shared" si="1"/>
        <v>0</v>
      </c>
      <c r="U30" s="220">
        <f t="shared" si="0"/>
        <v>0</v>
      </c>
      <c r="V30" s="220">
        <f t="shared" si="0"/>
        <v>0</v>
      </c>
      <c r="W30" s="220">
        <f t="shared" si="0"/>
        <v>30000</v>
      </c>
      <c r="X30" s="220">
        <f t="shared" si="0"/>
        <v>0</v>
      </c>
      <c r="Y30" s="217"/>
      <c r="Z30" s="217"/>
      <c r="AA30" s="217"/>
      <c r="AB30" s="217"/>
      <c r="AC30" s="217"/>
      <c r="BA30" s="217"/>
      <c r="BB30" s="217"/>
      <c r="BC30" s="217"/>
      <c r="BD30" s="217"/>
    </row>
    <row r="31" spans="4:56">
      <c r="D31" s="213" t="s">
        <v>332</v>
      </c>
      <c r="L31" s="217">
        <v>0</v>
      </c>
      <c r="M31" s="217">
        <v>0</v>
      </c>
      <c r="N31" s="217">
        <v>0</v>
      </c>
      <c r="O31" s="217">
        <v>45000</v>
      </c>
      <c r="P31" s="217">
        <v>0</v>
      </c>
      <c r="Q31" s="215"/>
      <c r="R31" s="219"/>
      <c r="T31" s="220">
        <f t="shared" si="1"/>
        <v>0</v>
      </c>
      <c r="U31" s="220">
        <f t="shared" si="0"/>
        <v>0</v>
      </c>
      <c r="V31" s="220">
        <f t="shared" si="0"/>
        <v>0</v>
      </c>
      <c r="W31" s="220">
        <f t="shared" si="0"/>
        <v>0</v>
      </c>
      <c r="X31" s="220">
        <f t="shared" si="0"/>
        <v>0</v>
      </c>
      <c r="Y31" s="217"/>
      <c r="Z31" s="217"/>
      <c r="AA31" s="217"/>
      <c r="AB31" s="217"/>
      <c r="AC31" s="217"/>
      <c r="BA31" s="217"/>
      <c r="BB31" s="217"/>
      <c r="BC31" s="217"/>
      <c r="BD31" s="217"/>
    </row>
    <row r="32" spans="4:56">
      <c r="D32" s="213" t="s">
        <v>330</v>
      </c>
      <c r="L32" s="217">
        <v>0</v>
      </c>
      <c r="M32" s="217">
        <v>0</v>
      </c>
      <c r="N32" s="217">
        <v>0</v>
      </c>
      <c r="O32" s="217">
        <v>420000</v>
      </c>
      <c r="P32" s="217">
        <v>0</v>
      </c>
      <c r="Q32" s="215"/>
      <c r="R32" s="219" t="s">
        <v>37</v>
      </c>
      <c r="T32" s="220">
        <f t="shared" si="1"/>
        <v>0</v>
      </c>
      <c r="U32" s="220">
        <f t="shared" si="0"/>
        <v>0</v>
      </c>
      <c r="V32" s="220">
        <f t="shared" si="0"/>
        <v>0</v>
      </c>
      <c r="W32" s="220">
        <f t="shared" si="0"/>
        <v>420000</v>
      </c>
      <c r="X32" s="220">
        <f t="shared" si="0"/>
        <v>0</v>
      </c>
      <c r="Y32" s="217"/>
      <c r="Z32" s="217"/>
      <c r="AA32" s="217"/>
      <c r="AB32" s="217"/>
      <c r="AC32" s="217"/>
      <c r="BA32" s="217"/>
      <c r="BB32" s="217"/>
      <c r="BC32" s="217"/>
      <c r="BD32" s="217"/>
    </row>
    <row r="33" spans="4:56">
      <c r="D33" s="213" t="s">
        <v>345</v>
      </c>
      <c r="L33" s="217">
        <v>0</v>
      </c>
      <c r="M33" s="217">
        <v>0</v>
      </c>
      <c r="N33" s="217">
        <v>2000000</v>
      </c>
      <c r="O33" s="217">
        <v>0</v>
      </c>
      <c r="P33" s="217">
        <v>0</v>
      </c>
      <c r="Q33" s="215"/>
      <c r="R33" s="219" t="s">
        <v>37</v>
      </c>
      <c r="T33" s="220">
        <f t="shared" si="1"/>
        <v>0</v>
      </c>
      <c r="U33" s="220">
        <f t="shared" si="0"/>
        <v>0</v>
      </c>
      <c r="V33" s="220">
        <f t="shared" si="0"/>
        <v>2000000</v>
      </c>
      <c r="W33" s="220">
        <f t="shared" si="0"/>
        <v>0</v>
      </c>
      <c r="X33" s="220">
        <f t="shared" si="0"/>
        <v>0</v>
      </c>
      <c r="Y33" s="217"/>
      <c r="Z33" s="217"/>
      <c r="AA33" s="217"/>
      <c r="AB33" s="217"/>
      <c r="AC33" s="217"/>
      <c r="BA33" s="217"/>
      <c r="BB33" s="217"/>
      <c r="BC33" s="217"/>
      <c r="BD33" s="217"/>
    </row>
    <row r="34" spans="4:56">
      <c r="D34" s="213" t="s">
        <v>329</v>
      </c>
      <c r="L34" s="217">
        <v>0</v>
      </c>
      <c r="M34" s="217">
        <v>0</v>
      </c>
      <c r="N34" s="217">
        <v>0</v>
      </c>
      <c r="O34" s="217">
        <v>2000000</v>
      </c>
      <c r="P34" s="217">
        <v>0</v>
      </c>
      <c r="Q34" s="215"/>
      <c r="R34" s="219" t="s">
        <v>37</v>
      </c>
      <c r="T34" s="220">
        <f t="shared" si="1"/>
        <v>0</v>
      </c>
      <c r="U34" s="220">
        <f t="shared" si="0"/>
        <v>0</v>
      </c>
      <c r="V34" s="220">
        <f t="shared" si="0"/>
        <v>0</v>
      </c>
      <c r="W34" s="220">
        <f t="shared" si="0"/>
        <v>2000000</v>
      </c>
      <c r="X34" s="220">
        <f t="shared" si="0"/>
        <v>0</v>
      </c>
      <c r="Y34" s="217"/>
      <c r="Z34" s="217"/>
      <c r="AA34" s="217"/>
      <c r="AB34" s="217"/>
      <c r="AC34" s="217"/>
      <c r="BA34" s="217"/>
      <c r="BB34" s="217"/>
      <c r="BC34" s="217"/>
      <c r="BD34" s="217"/>
    </row>
    <row r="35" spans="4:56">
      <c r="D35" s="213" t="s">
        <v>423</v>
      </c>
      <c r="L35" s="217">
        <v>0</v>
      </c>
      <c r="M35" s="217">
        <v>0</v>
      </c>
      <c r="N35" s="217">
        <v>0</v>
      </c>
      <c r="O35" s="217">
        <v>0</v>
      </c>
      <c r="P35" s="217">
        <v>0</v>
      </c>
      <c r="Q35" s="215"/>
      <c r="R35" s="219"/>
      <c r="T35" s="220">
        <f t="shared" si="1"/>
        <v>0</v>
      </c>
      <c r="U35" s="220">
        <f t="shared" si="0"/>
        <v>0</v>
      </c>
      <c r="V35" s="220">
        <f t="shared" si="0"/>
        <v>0</v>
      </c>
      <c r="W35" s="220">
        <f t="shared" si="0"/>
        <v>0</v>
      </c>
      <c r="X35" s="220">
        <f t="shared" si="0"/>
        <v>0</v>
      </c>
      <c r="Y35" s="217"/>
      <c r="Z35" s="217"/>
      <c r="AA35" s="217"/>
      <c r="AB35" s="217"/>
      <c r="AC35" s="217"/>
      <c r="BA35" s="217"/>
      <c r="BB35" s="217"/>
      <c r="BC35" s="217"/>
      <c r="BD35" s="217"/>
    </row>
    <row r="36" spans="4:56">
      <c r="D36" s="213" t="s">
        <v>338</v>
      </c>
      <c r="L36" s="217">
        <v>0</v>
      </c>
      <c r="M36" s="217">
        <v>0</v>
      </c>
      <c r="N36" s="217">
        <v>0</v>
      </c>
      <c r="O36" s="217">
        <v>50010</v>
      </c>
      <c r="P36" s="217">
        <v>0</v>
      </c>
      <c r="Q36" s="215"/>
      <c r="R36" s="219" t="s">
        <v>37</v>
      </c>
      <c r="T36" s="220">
        <f t="shared" si="1"/>
        <v>0</v>
      </c>
      <c r="U36" s="220">
        <f t="shared" si="0"/>
        <v>0</v>
      </c>
      <c r="V36" s="220">
        <f t="shared" si="0"/>
        <v>0</v>
      </c>
      <c r="W36" s="220">
        <f t="shared" si="0"/>
        <v>50010</v>
      </c>
      <c r="X36" s="220">
        <f t="shared" si="0"/>
        <v>0</v>
      </c>
      <c r="Y36" s="217"/>
      <c r="Z36" s="217"/>
      <c r="AA36" s="217"/>
      <c r="AB36" s="217"/>
      <c r="AC36" s="217"/>
      <c r="BA36" s="217"/>
      <c r="BB36" s="217"/>
      <c r="BC36" s="217"/>
      <c r="BD36" s="217"/>
    </row>
    <row r="37" spans="4:56">
      <c r="D37" s="213" t="s">
        <v>311</v>
      </c>
      <c r="L37" s="217">
        <v>0</v>
      </c>
      <c r="M37" s="217">
        <v>0</v>
      </c>
      <c r="N37" s="217">
        <v>0</v>
      </c>
      <c r="O37" s="217">
        <v>0</v>
      </c>
      <c r="P37" s="217">
        <v>60000</v>
      </c>
      <c r="Q37" s="215"/>
      <c r="R37" s="219"/>
      <c r="T37" s="220">
        <f t="shared" si="1"/>
        <v>0</v>
      </c>
      <c r="U37" s="220">
        <f t="shared" si="0"/>
        <v>0</v>
      </c>
      <c r="V37" s="220">
        <f t="shared" si="0"/>
        <v>0</v>
      </c>
      <c r="W37" s="220">
        <f t="shared" si="0"/>
        <v>0</v>
      </c>
      <c r="X37" s="220">
        <f t="shared" si="0"/>
        <v>0</v>
      </c>
      <c r="Y37" s="217"/>
      <c r="Z37" s="217"/>
      <c r="AA37" s="217"/>
      <c r="AB37" s="217"/>
      <c r="AC37" s="217"/>
      <c r="BA37" s="217"/>
      <c r="BB37" s="217"/>
      <c r="BC37" s="217"/>
      <c r="BD37" s="217"/>
    </row>
    <row r="38" spans="4:56">
      <c r="D38" s="213" t="s">
        <v>310</v>
      </c>
      <c r="L38" s="217">
        <v>0</v>
      </c>
      <c r="M38" s="217">
        <v>0</v>
      </c>
      <c r="N38" s="217">
        <v>0</v>
      </c>
      <c r="O38" s="217">
        <v>0</v>
      </c>
      <c r="P38" s="217">
        <v>110010</v>
      </c>
      <c r="Q38" s="215"/>
      <c r="R38" s="219"/>
      <c r="T38" s="220">
        <f t="shared" si="1"/>
        <v>0</v>
      </c>
      <c r="U38" s="220">
        <f t="shared" si="0"/>
        <v>0</v>
      </c>
      <c r="V38" s="220">
        <f t="shared" si="0"/>
        <v>0</v>
      </c>
      <c r="W38" s="220">
        <f t="shared" si="0"/>
        <v>0</v>
      </c>
      <c r="X38" s="220">
        <f t="shared" si="0"/>
        <v>0</v>
      </c>
      <c r="Y38" s="217"/>
      <c r="Z38" s="217"/>
      <c r="AA38" s="217"/>
      <c r="AB38" s="217"/>
      <c r="AC38" s="217"/>
      <c r="BA38" s="217"/>
      <c r="BB38" s="217"/>
      <c r="BC38" s="217"/>
      <c r="BD38" s="217"/>
    </row>
    <row r="39" spans="4:56">
      <c r="D39" s="213" t="s">
        <v>309</v>
      </c>
      <c r="L39" s="217">
        <v>0</v>
      </c>
      <c r="M39" s="217">
        <v>0</v>
      </c>
      <c r="N39" s="217">
        <v>0</v>
      </c>
      <c r="O39" s="217">
        <v>0</v>
      </c>
      <c r="P39" s="217">
        <v>100000</v>
      </c>
      <c r="Q39" s="215"/>
      <c r="R39" s="219"/>
      <c r="T39" s="220">
        <f t="shared" si="1"/>
        <v>0</v>
      </c>
      <c r="U39" s="220">
        <f t="shared" si="0"/>
        <v>0</v>
      </c>
      <c r="V39" s="220">
        <f t="shared" si="0"/>
        <v>0</v>
      </c>
      <c r="W39" s="220">
        <f t="shared" si="0"/>
        <v>0</v>
      </c>
      <c r="X39" s="220">
        <f t="shared" si="0"/>
        <v>0</v>
      </c>
      <c r="Y39" s="217"/>
      <c r="Z39" s="217"/>
      <c r="AA39" s="217"/>
      <c r="AB39" s="217"/>
      <c r="AC39" s="217"/>
      <c r="BA39" s="217"/>
      <c r="BB39" s="217"/>
      <c r="BC39" s="217"/>
      <c r="BD39" s="217"/>
    </row>
    <row r="40" spans="4:56">
      <c r="D40" s="213" t="s">
        <v>319</v>
      </c>
      <c r="L40" s="217">
        <v>0</v>
      </c>
      <c r="M40" s="217">
        <v>0</v>
      </c>
      <c r="N40" s="217">
        <v>0</v>
      </c>
      <c r="O40" s="217">
        <v>20000</v>
      </c>
      <c r="P40" s="217">
        <v>0</v>
      </c>
      <c r="Q40" s="215"/>
      <c r="R40" s="219"/>
      <c r="T40" s="220">
        <f t="shared" si="1"/>
        <v>0</v>
      </c>
      <c r="U40" s="220">
        <f t="shared" si="0"/>
        <v>0</v>
      </c>
      <c r="V40" s="220">
        <f t="shared" si="0"/>
        <v>0</v>
      </c>
      <c r="W40" s="220">
        <f t="shared" si="0"/>
        <v>0</v>
      </c>
      <c r="X40" s="220">
        <f t="shared" si="0"/>
        <v>0</v>
      </c>
      <c r="Y40" s="217"/>
      <c r="Z40" s="217"/>
      <c r="AA40" s="217"/>
      <c r="AB40" s="217"/>
      <c r="AC40" s="217"/>
      <c r="BA40" s="217"/>
      <c r="BB40" s="217"/>
      <c r="BC40" s="217"/>
      <c r="BD40" s="217"/>
    </row>
    <row r="41" spans="4:56">
      <c r="D41" s="213" t="s">
        <v>306</v>
      </c>
      <c r="L41" s="217">
        <v>0</v>
      </c>
      <c r="M41" s="217">
        <v>0</v>
      </c>
      <c r="N41" s="217">
        <v>0</v>
      </c>
      <c r="O41" s="217">
        <v>0</v>
      </c>
      <c r="P41" s="217">
        <v>35000</v>
      </c>
      <c r="Q41" s="215"/>
      <c r="R41" s="219" t="s">
        <v>37</v>
      </c>
      <c r="T41" s="220">
        <f t="shared" si="1"/>
        <v>0</v>
      </c>
      <c r="U41" s="220">
        <f t="shared" si="0"/>
        <v>0</v>
      </c>
      <c r="V41" s="220">
        <f t="shared" si="0"/>
        <v>0</v>
      </c>
      <c r="W41" s="220">
        <f t="shared" si="0"/>
        <v>0</v>
      </c>
      <c r="X41" s="220">
        <f t="shared" si="0"/>
        <v>35000</v>
      </c>
      <c r="Y41" s="217"/>
      <c r="Z41" s="217"/>
      <c r="AA41" s="217"/>
      <c r="AB41" s="217"/>
      <c r="AC41" s="217"/>
      <c r="BA41" s="217"/>
      <c r="BB41" s="217"/>
      <c r="BC41" s="217"/>
      <c r="BD41" s="217"/>
    </row>
    <row r="42" spans="4:56">
      <c r="D42" s="213" t="s">
        <v>317</v>
      </c>
      <c r="L42" s="217">
        <v>0</v>
      </c>
      <c r="M42" s="217">
        <v>0</v>
      </c>
      <c r="N42" s="217">
        <v>0</v>
      </c>
      <c r="O42" s="217">
        <v>50000</v>
      </c>
      <c r="P42" s="217">
        <v>0</v>
      </c>
      <c r="Q42" s="215"/>
      <c r="R42" s="219"/>
      <c r="T42" s="220">
        <f t="shared" si="1"/>
        <v>0</v>
      </c>
      <c r="U42" s="220">
        <f t="shared" si="0"/>
        <v>0</v>
      </c>
      <c r="V42" s="220">
        <f t="shared" si="0"/>
        <v>0</v>
      </c>
      <c r="W42" s="220">
        <f t="shared" si="0"/>
        <v>0</v>
      </c>
      <c r="X42" s="220">
        <f t="shared" si="0"/>
        <v>0</v>
      </c>
      <c r="Y42" s="217"/>
      <c r="Z42" s="217"/>
      <c r="AA42" s="217"/>
      <c r="AB42" s="217"/>
      <c r="AC42" s="217"/>
      <c r="BA42" s="217"/>
      <c r="BB42" s="217"/>
      <c r="BC42" s="217"/>
      <c r="BD42" s="217"/>
    </row>
    <row r="43" spans="4:56">
      <c r="D43" s="213" t="s">
        <v>304</v>
      </c>
      <c r="L43" s="217">
        <v>0</v>
      </c>
      <c r="M43" s="217">
        <v>0</v>
      </c>
      <c r="N43" s="217">
        <v>0</v>
      </c>
      <c r="O43" s="217">
        <v>0</v>
      </c>
      <c r="P43" s="217">
        <v>50000</v>
      </c>
      <c r="Q43" s="215"/>
      <c r="R43" s="219"/>
      <c r="T43" s="220">
        <f t="shared" si="1"/>
        <v>0</v>
      </c>
      <c r="U43" s="220">
        <f t="shared" si="0"/>
        <v>0</v>
      </c>
      <c r="V43" s="220">
        <f t="shared" si="0"/>
        <v>0</v>
      </c>
      <c r="W43" s="220">
        <f t="shared" si="0"/>
        <v>0</v>
      </c>
      <c r="X43" s="220">
        <f t="shared" si="0"/>
        <v>0</v>
      </c>
      <c r="Y43" s="217"/>
      <c r="Z43" s="217"/>
      <c r="AA43" s="217"/>
      <c r="AB43" s="217"/>
      <c r="AC43" s="217"/>
      <c r="BA43" s="217"/>
      <c r="BB43" s="217"/>
      <c r="BC43" s="217"/>
      <c r="BD43" s="217"/>
    </row>
    <row r="44" spans="4:56">
      <c r="D44" s="213" t="s">
        <v>328</v>
      </c>
      <c r="L44" s="217">
        <v>0</v>
      </c>
      <c r="M44" s="217">
        <v>0</v>
      </c>
      <c r="N44" s="217">
        <v>0</v>
      </c>
      <c r="O44" s="217">
        <v>69540</v>
      </c>
      <c r="P44" s="217">
        <v>0</v>
      </c>
      <c r="Q44" s="215"/>
      <c r="R44" s="219"/>
      <c r="T44" s="220">
        <f t="shared" si="1"/>
        <v>0</v>
      </c>
      <c r="U44" s="220">
        <f t="shared" si="0"/>
        <v>0</v>
      </c>
      <c r="V44" s="220">
        <f t="shared" si="0"/>
        <v>0</v>
      </c>
      <c r="W44" s="220">
        <f t="shared" si="0"/>
        <v>0</v>
      </c>
      <c r="X44" s="220">
        <f t="shared" si="0"/>
        <v>0</v>
      </c>
      <c r="Y44" s="217"/>
      <c r="Z44" s="217"/>
      <c r="AA44" s="217"/>
      <c r="AB44" s="217"/>
      <c r="AC44" s="217"/>
      <c r="BA44" s="217"/>
      <c r="BB44" s="217"/>
      <c r="BC44" s="217"/>
      <c r="BD44" s="217"/>
    </row>
    <row r="45" spans="4:56">
      <c r="D45" s="213" t="s">
        <v>315</v>
      </c>
      <c r="L45" s="217">
        <v>0</v>
      </c>
      <c r="M45" s="217">
        <v>0</v>
      </c>
      <c r="N45" s="217">
        <v>0</v>
      </c>
      <c r="O45" s="217">
        <v>1045000</v>
      </c>
      <c r="P45" s="217">
        <v>0</v>
      </c>
      <c r="Q45" s="215"/>
      <c r="R45" s="219" t="s">
        <v>37</v>
      </c>
      <c r="T45" s="220">
        <f t="shared" si="1"/>
        <v>0</v>
      </c>
      <c r="U45" s="220">
        <f t="shared" si="0"/>
        <v>0</v>
      </c>
      <c r="V45" s="220">
        <f t="shared" si="0"/>
        <v>0</v>
      </c>
      <c r="W45" s="220">
        <f t="shared" si="0"/>
        <v>1045000</v>
      </c>
      <c r="X45" s="220">
        <f t="shared" si="0"/>
        <v>0</v>
      </c>
      <c r="Y45" s="217"/>
      <c r="Z45" s="217"/>
      <c r="AA45" s="217"/>
      <c r="AB45" s="217"/>
      <c r="AC45" s="217"/>
      <c r="BA45" s="217"/>
      <c r="BB45" s="217"/>
      <c r="BC45" s="217"/>
      <c r="BD45" s="217"/>
    </row>
    <row r="46" spans="4:56">
      <c r="D46" s="213" t="s">
        <v>322</v>
      </c>
      <c r="L46" s="217">
        <v>0</v>
      </c>
      <c r="M46" s="217">
        <v>0</v>
      </c>
      <c r="N46" s="217">
        <v>0</v>
      </c>
      <c r="O46" s="217">
        <v>7500</v>
      </c>
      <c r="P46" s="217">
        <v>0</v>
      </c>
      <c r="Q46" s="215"/>
      <c r="R46" s="219" t="s">
        <v>37</v>
      </c>
      <c r="T46" s="220">
        <f t="shared" si="1"/>
        <v>0</v>
      </c>
      <c r="U46" s="220">
        <f t="shared" si="0"/>
        <v>0</v>
      </c>
      <c r="V46" s="220">
        <f t="shared" si="0"/>
        <v>0</v>
      </c>
      <c r="W46" s="220">
        <f t="shared" si="0"/>
        <v>7500</v>
      </c>
      <c r="X46" s="220">
        <f t="shared" si="0"/>
        <v>0</v>
      </c>
      <c r="Y46" s="217"/>
      <c r="Z46" s="217"/>
      <c r="AA46" s="217"/>
      <c r="AB46" s="217"/>
      <c r="AC46" s="217"/>
      <c r="BA46" s="217"/>
      <c r="BB46" s="217"/>
      <c r="BC46" s="217"/>
      <c r="BD46" s="217"/>
    </row>
    <row r="47" spans="4:56">
      <c r="D47" s="213" t="s">
        <v>312</v>
      </c>
      <c r="L47" s="217">
        <v>0</v>
      </c>
      <c r="M47" s="217">
        <v>0</v>
      </c>
      <c r="N47" s="217">
        <v>0</v>
      </c>
      <c r="O47" s="217">
        <v>0</v>
      </c>
      <c r="P47" s="217">
        <v>7500</v>
      </c>
      <c r="Q47" s="215"/>
      <c r="R47" s="219" t="s">
        <v>37</v>
      </c>
      <c r="T47" s="220">
        <f t="shared" si="1"/>
        <v>0</v>
      </c>
      <c r="U47" s="220">
        <f t="shared" si="0"/>
        <v>0</v>
      </c>
      <c r="V47" s="220">
        <f t="shared" si="0"/>
        <v>0</v>
      </c>
      <c r="W47" s="220">
        <f t="shared" si="0"/>
        <v>0</v>
      </c>
      <c r="X47" s="220">
        <f t="shared" si="0"/>
        <v>7500</v>
      </c>
      <c r="Y47" s="217"/>
      <c r="Z47" s="217"/>
      <c r="AA47" s="217"/>
      <c r="AB47" s="217"/>
      <c r="AC47" s="217"/>
      <c r="BA47" s="217"/>
      <c r="BB47" s="217"/>
      <c r="BC47" s="217"/>
      <c r="BD47" s="217"/>
    </row>
    <row r="48" spans="4:56">
      <c r="D48" s="213" t="s">
        <v>314</v>
      </c>
      <c r="L48" s="217">
        <v>0</v>
      </c>
      <c r="M48" s="217">
        <v>0</v>
      </c>
      <c r="N48" s="217">
        <v>0</v>
      </c>
      <c r="O48" s="217">
        <v>30010</v>
      </c>
      <c r="P48" s="217">
        <v>0</v>
      </c>
      <c r="Q48" s="215"/>
      <c r="R48" s="219" t="s">
        <v>37</v>
      </c>
      <c r="T48" s="220">
        <f t="shared" si="1"/>
        <v>0</v>
      </c>
      <c r="U48" s="220">
        <f t="shared" si="0"/>
        <v>0</v>
      </c>
      <c r="V48" s="220">
        <f t="shared" si="0"/>
        <v>0</v>
      </c>
      <c r="W48" s="220">
        <f t="shared" si="0"/>
        <v>30010</v>
      </c>
      <c r="X48" s="220">
        <f t="shared" si="0"/>
        <v>0</v>
      </c>
      <c r="Y48" s="217"/>
      <c r="Z48" s="217"/>
      <c r="AA48" s="217"/>
      <c r="AB48" s="217"/>
      <c r="AC48" s="217"/>
      <c r="BA48" s="217"/>
      <c r="BB48" s="217"/>
      <c r="BC48" s="217"/>
      <c r="BD48" s="217"/>
    </row>
    <row r="49" spans="4:56">
      <c r="D49" s="213" t="s">
        <v>423</v>
      </c>
      <c r="L49" s="217">
        <v>0</v>
      </c>
      <c r="M49" s="217">
        <v>0</v>
      </c>
      <c r="N49" s="217">
        <v>0</v>
      </c>
      <c r="O49" s="217">
        <v>0</v>
      </c>
      <c r="P49" s="217">
        <v>0</v>
      </c>
      <c r="Q49" s="215"/>
      <c r="R49" s="219"/>
      <c r="T49" s="220">
        <f t="shared" si="1"/>
        <v>0</v>
      </c>
      <c r="U49" s="220">
        <f t="shared" si="0"/>
        <v>0</v>
      </c>
      <c r="V49" s="220">
        <f t="shared" si="0"/>
        <v>0</v>
      </c>
      <c r="W49" s="220">
        <f t="shared" si="0"/>
        <v>0</v>
      </c>
      <c r="X49" s="220">
        <f t="shared" si="0"/>
        <v>0</v>
      </c>
      <c r="Y49" s="217"/>
      <c r="Z49" s="217"/>
      <c r="AA49" s="217"/>
      <c r="AB49" s="217"/>
      <c r="AC49" s="217"/>
      <c r="BA49" s="217"/>
      <c r="BB49" s="217"/>
      <c r="BC49" s="217"/>
      <c r="BD49" s="217"/>
    </row>
    <row r="50" spans="4:56">
      <c r="D50" s="213" t="s">
        <v>432</v>
      </c>
      <c r="L50" s="217">
        <v>0</v>
      </c>
      <c r="M50" s="217">
        <v>0</v>
      </c>
      <c r="N50" s="217">
        <v>0</v>
      </c>
      <c r="O50" s="217">
        <v>0</v>
      </c>
      <c r="P50" s="217">
        <v>0</v>
      </c>
      <c r="Q50" s="215"/>
      <c r="R50" s="219"/>
      <c r="T50" s="220">
        <f t="shared" si="1"/>
        <v>0</v>
      </c>
      <c r="U50" s="220">
        <f t="shared" si="0"/>
        <v>0</v>
      </c>
      <c r="V50" s="220">
        <f t="shared" si="0"/>
        <v>0</v>
      </c>
      <c r="W50" s="220">
        <f t="shared" si="0"/>
        <v>0</v>
      </c>
      <c r="X50" s="220">
        <f t="shared" si="0"/>
        <v>0</v>
      </c>
      <c r="Y50" s="217"/>
      <c r="Z50" s="217"/>
      <c r="AA50" s="217"/>
      <c r="AB50" s="217"/>
      <c r="AC50" s="217"/>
      <c r="BA50" s="217"/>
      <c r="BB50" s="217"/>
      <c r="BC50" s="217"/>
      <c r="BD50" s="217"/>
    </row>
    <row r="51" spans="4:56">
      <c r="D51" s="213" t="s">
        <v>433</v>
      </c>
      <c r="L51" s="217">
        <v>0</v>
      </c>
      <c r="M51" s="217">
        <v>0</v>
      </c>
      <c r="N51" s="217">
        <v>0</v>
      </c>
      <c r="O51" s="217">
        <v>48570</v>
      </c>
      <c r="P51" s="217">
        <v>0</v>
      </c>
      <c r="Q51" s="215"/>
      <c r="R51" s="219"/>
      <c r="T51" s="220">
        <f t="shared" si="1"/>
        <v>0</v>
      </c>
      <c r="U51" s="220">
        <f t="shared" si="0"/>
        <v>0</v>
      </c>
      <c r="V51" s="220">
        <f t="shared" si="0"/>
        <v>0</v>
      </c>
      <c r="W51" s="220">
        <f t="shared" si="0"/>
        <v>0</v>
      </c>
      <c r="X51" s="220">
        <f t="shared" si="0"/>
        <v>0</v>
      </c>
      <c r="Y51" s="217"/>
      <c r="Z51" s="217"/>
      <c r="AA51" s="217"/>
      <c r="AB51" s="217"/>
      <c r="AC51" s="217"/>
      <c r="BA51" s="217"/>
      <c r="BB51" s="217"/>
      <c r="BC51" s="217"/>
      <c r="BD51" s="217"/>
    </row>
    <row r="52" spans="4:56">
      <c r="Y52" s="217"/>
      <c r="Z52" s="217"/>
      <c r="AA52" s="217"/>
      <c r="AB52" s="217"/>
      <c r="AC52" s="217"/>
      <c r="BA52" s="217"/>
      <c r="BB52" s="217"/>
      <c r="BC52" s="217"/>
      <c r="BD52" s="217"/>
    </row>
    <row r="53" spans="4:56">
      <c r="Y53" s="217"/>
      <c r="Z53" s="217"/>
      <c r="AA53" s="217"/>
      <c r="AB53" s="217"/>
      <c r="AC53" s="217"/>
      <c r="BA53" s="217"/>
      <c r="BB53" s="217"/>
      <c r="BC53" s="217"/>
      <c r="BD53" s="217"/>
    </row>
    <row r="54" spans="4:56">
      <c r="Y54" s="217"/>
      <c r="Z54" s="217"/>
      <c r="AA54" s="217"/>
      <c r="AB54" s="217"/>
      <c r="AC54" s="217"/>
      <c r="BA54" s="217"/>
      <c r="BB54" s="217"/>
      <c r="BC54" s="217"/>
      <c r="BD54" s="217"/>
    </row>
    <row r="55" spans="4:56">
      <c r="Y55" s="217"/>
      <c r="Z55" s="217"/>
      <c r="AA55" s="217"/>
      <c r="AB55" s="217"/>
      <c r="AC55" s="217"/>
      <c r="BA55" s="217"/>
      <c r="BB55" s="217"/>
      <c r="BC55" s="217"/>
      <c r="BD55" s="217"/>
    </row>
    <row r="56" spans="4:56">
      <c r="Y56" s="217"/>
      <c r="Z56" s="217"/>
      <c r="AA56" s="217"/>
      <c r="AB56" s="217"/>
      <c r="AC56" s="217"/>
      <c r="BA56" s="217"/>
      <c r="BB56" s="217"/>
      <c r="BC56" s="217"/>
      <c r="BD56" s="217"/>
    </row>
    <row r="57" spans="4:56">
      <c r="Y57" s="217"/>
      <c r="Z57" s="217"/>
      <c r="AA57" s="217"/>
      <c r="AB57" s="217"/>
      <c r="AC57" s="217"/>
      <c r="BA57" s="217"/>
      <c r="BB57" s="217"/>
      <c r="BC57" s="217"/>
      <c r="BD57" s="217"/>
    </row>
    <row r="58" spans="4:56">
      <c r="Y58" s="217"/>
      <c r="Z58" s="217"/>
      <c r="AA58" s="217"/>
      <c r="AB58" s="217"/>
      <c r="AC58" s="217"/>
      <c r="BA58" s="217"/>
      <c r="BB58" s="217"/>
      <c r="BC58" s="217"/>
      <c r="BD58" s="217"/>
    </row>
    <row r="59" spans="4:56">
      <c r="Y59" s="217"/>
      <c r="Z59" s="217"/>
      <c r="AA59" s="217"/>
      <c r="AB59" s="217"/>
      <c r="AC59" s="217"/>
      <c r="BA59" s="217"/>
      <c r="BB59" s="217"/>
      <c r="BC59" s="217"/>
      <c r="BD59" s="217"/>
    </row>
    <row r="60" spans="4:56">
      <c r="Y60" s="217"/>
      <c r="Z60" s="217"/>
      <c r="AA60" s="217"/>
      <c r="AB60" s="217"/>
      <c r="AC60" s="217"/>
      <c r="BA60" s="217"/>
      <c r="BB60" s="217"/>
      <c r="BC60" s="217"/>
      <c r="BD60" s="217"/>
    </row>
    <row r="61" spans="4:56">
      <c r="Y61" s="217"/>
      <c r="Z61" s="217"/>
      <c r="AA61" s="217"/>
      <c r="AB61" s="217"/>
      <c r="AC61" s="217"/>
      <c r="BA61" s="217"/>
      <c r="BB61" s="217"/>
      <c r="BC61" s="217"/>
      <c r="BD61" s="217"/>
    </row>
    <row r="62" spans="4:56">
      <c r="Y62" s="217"/>
      <c r="Z62" s="217"/>
      <c r="AA62" s="217"/>
      <c r="AB62" s="217"/>
      <c r="AC62" s="217"/>
      <c r="BA62" s="217"/>
      <c r="BB62" s="217"/>
      <c r="BC62" s="217"/>
      <c r="BD62" s="217"/>
    </row>
    <row r="63" spans="4:56">
      <c r="Y63" s="217"/>
      <c r="Z63" s="217"/>
      <c r="AA63" s="217"/>
      <c r="AB63" s="217"/>
      <c r="AC63" s="217"/>
      <c r="BA63" s="217"/>
      <c r="BB63" s="217"/>
      <c r="BC63" s="217"/>
      <c r="BD63" s="217"/>
    </row>
    <row r="64" spans="4:56">
      <c r="Y64" s="217"/>
      <c r="Z64" s="217"/>
      <c r="AA64" s="217"/>
      <c r="AB64" s="217"/>
      <c r="AC64" s="217"/>
      <c r="BA64" s="217"/>
      <c r="BB64" s="217"/>
      <c r="BC64" s="217"/>
      <c r="BD64" s="217"/>
    </row>
    <row r="65" spans="25:56">
      <c r="Y65" s="217"/>
      <c r="Z65" s="217"/>
      <c r="AA65" s="217"/>
      <c r="AB65" s="217"/>
      <c r="AC65" s="217"/>
      <c r="BA65" s="217"/>
      <c r="BB65" s="217"/>
      <c r="BC65" s="217"/>
      <c r="BD65" s="217"/>
    </row>
    <row r="66" spans="25:56">
      <c r="Y66" s="217"/>
      <c r="Z66" s="217"/>
      <c r="AA66" s="217"/>
      <c r="AB66" s="217"/>
      <c r="AC66" s="217"/>
      <c r="BA66" s="217"/>
      <c r="BB66" s="217"/>
      <c r="BC66" s="217"/>
      <c r="BD66" s="217"/>
    </row>
    <row r="67" spans="25:56">
      <c r="Y67" s="217"/>
      <c r="Z67" s="217"/>
      <c r="AA67" s="217"/>
      <c r="AB67" s="217"/>
      <c r="AC67" s="217"/>
      <c r="BA67" s="217"/>
      <c r="BB67" s="217"/>
      <c r="BC67" s="217"/>
      <c r="BD67" s="217"/>
    </row>
    <row r="68" spans="25:56">
      <c r="Y68" s="217"/>
      <c r="Z68" s="217"/>
      <c r="AA68" s="217"/>
      <c r="AB68" s="217"/>
      <c r="AC68" s="217"/>
      <c r="BA68" s="217"/>
      <c r="BB68" s="217"/>
      <c r="BC68" s="217"/>
      <c r="BD68" s="217"/>
    </row>
    <row r="69" spans="25:56">
      <c r="Y69" s="217"/>
      <c r="Z69" s="217"/>
      <c r="AA69" s="217"/>
      <c r="AB69" s="217"/>
      <c r="AC69" s="217"/>
      <c r="BA69" s="217"/>
      <c r="BB69" s="217"/>
      <c r="BC69" s="217"/>
      <c r="BD69" s="217"/>
    </row>
    <row r="70" spans="25:56">
      <c r="Y70" s="217"/>
      <c r="Z70" s="217"/>
      <c r="AA70" s="217"/>
      <c r="AB70" s="217"/>
      <c r="AC70" s="217"/>
      <c r="BA70" s="217"/>
      <c r="BB70" s="217"/>
      <c r="BC70" s="217"/>
      <c r="BD70" s="217"/>
    </row>
    <row r="71" spans="25:56">
      <c r="Y71" s="217"/>
      <c r="Z71" s="217"/>
      <c r="AA71" s="217"/>
      <c r="AB71" s="217"/>
      <c r="AC71" s="217"/>
      <c r="BA71" s="217"/>
      <c r="BB71" s="217"/>
      <c r="BC71" s="217"/>
      <c r="BD71" s="217"/>
    </row>
    <row r="72" spans="25:56">
      <c r="Y72" s="217"/>
      <c r="Z72" s="217"/>
      <c r="AA72" s="217"/>
      <c r="AB72" s="217"/>
      <c r="AC72" s="217"/>
      <c r="BA72" s="217"/>
      <c r="BB72" s="217"/>
      <c r="BC72" s="217"/>
      <c r="BD72" s="217"/>
    </row>
    <row r="73" spans="25:56">
      <c r="Y73" s="217"/>
      <c r="Z73" s="217"/>
      <c r="AA73" s="217"/>
      <c r="AB73" s="217"/>
      <c r="AC73" s="217"/>
      <c r="BA73" s="217"/>
      <c r="BB73" s="217"/>
      <c r="BC73" s="217"/>
      <c r="BD73" s="217"/>
    </row>
    <row r="74" spans="25:56">
      <c r="Y74" s="217"/>
      <c r="Z74" s="217"/>
      <c r="AA74" s="217"/>
      <c r="AB74" s="217"/>
      <c r="AC74" s="217"/>
      <c r="BA74" s="217"/>
      <c r="BB74" s="217"/>
      <c r="BC74" s="217"/>
      <c r="BD74" s="217"/>
    </row>
    <row r="75" spans="25:56">
      <c r="Y75" s="217"/>
      <c r="Z75" s="217"/>
      <c r="AA75" s="217"/>
      <c r="AB75" s="217"/>
      <c r="AC75" s="217"/>
      <c r="BA75" s="217"/>
      <c r="BB75" s="217"/>
      <c r="BC75" s="217"/>
      <c r="BD75" s="217"/>
    </row>
    <row r="76" spans="25:56">
      <c r="Y76" s="217"/>
      <c r="Z76" s="217"/>
      <c r="AA76" s="217"/>
      <c r="AB76" s="217"/>
      <c r="AC76" s="217"/>
      <c r="BA76" s="217"/>
      <c r="BB76" s="217"/>
      <c r="BC76" s="217"/>
      <c r="BD76" s="217"/>
    </row>
    <row r="77" spans="25:56">
      <c r="Y77" s="217"/>
      <c r="Z77" s="217"/>
      <c r="AA77" s="217"/>
      <c r="AB77" s="217"/>
      <c r="AC77" s="217"/>
      <c r="BA77" s="217"/>
      <c r="BB77" s="217"/>
      <c r="BC77" s="217"/>
      <c r="BD77" s="217"/>
    </row>
    <row r="78" spans="25:56">
      <c r="Y78" s="217"/>
      <c r="Z78" s="217"/>
      <c r="AA78" s="217"/>
      <c r="AB78" s="217"/>
      <c r="AC78" s="217"/>
      <c r="BA78" s="217"/>
      <c r="BB78" s="217"/>
      <c r="BC78" s="217"/>
      <c r="BD78" s="217"/>
    </row>
    <row r="79" spans="25:56">
      <c r="Y79" s="217"/>
      <c r="Z79" s="217"/>
      <c r="AA79" s="217"/>
      <c r="AB79" s="217"/>
      <c r="AC79" s="217"/>
      <c r="BA79" s="217"/>
      <c r="BB79" s="217"/>
      <c r="BC79" s="217"/>
      <c r="BD79" s="217"/>
    </row>
    <row r="80" spans="25:56">
      <c r="Y80" s="217"/>
      <c r="Z80" s="217"/>
      <c r="AA80" s="217"/>
      <c r="AB80" s="217"/>
      <c r="AC80" s="217"/>
      <c r="BA80" s="217"/>
      <c r="BB80" s="217"/>
      <c r="BC80" s="217"/>
      <c r="BD80" s="217"/>
    </row>
    <row r="81" spans="25:56">
      <c r="Y81" s="217"/>
      <c r="Z81" s="217"/>
      <c r="AA81" s="217"/>
      <c r="AB81" s="217"/>
      <c r="AC81" s="217"/>
      <c r="BA81" s="217"/>
      <c r="BB81" s="217"/>
      <c r="BC81" s="217"/>
      <c r="BD81" s="217"/>
    </row>
    <row r="82" spans="25:56">
      <c r="Y82" s="217"/>
      <c r="Z82" s="217"/>
      <c r="AA82" s="217"/>
      <c r="AB82" s="217"/>
      <c r="AC82" s="217"/>
      <c r="BA82" s="217"/>
      <c r="BB82" s="217"/>
      <c r="BC82" s="217"/>
      <c r="BD82" s="217"/>
    </row>
    <row r="83" spans="25:56">
      <c r="Y83" s="217"/>
      <c r="Z83" s="217"/>
      <c r="AA83" s="217"/>
      <c r="AB83" s="217"/>
      <c r="AC83" s="217"/>
      <c r="BA83" s="217"/>
      <c r="BB83" s="217"/>
      <c r="BC83" s="217"/>
      <c r="BD83" s="217"/>
    </row>
    <row r="84" spans="25:56">
      <c r="Y84" s="217"/>
      <c r="Z84" s="217"/>
      <c r="AA84" s="217"/>
      <c r="AB84" s="217"/>
      <c r="AC84" s="217"/>
      <c r="BA84" s="217"/>
      <c r="BB84" s="217"/>
      <c r="BC84" s="217"/>
      <c r="BD84" s="217"/>
    </row>
    <row r="85" spans="25:56">
      <c r="Y85" s="217"/>
      <c r="Z85" s="217"/>
      <c r="AA85" s="217"/>
      <c r="AB85" s="217"/>
      <c r="AC85" s="217"/>
      <c r="BA85" s="217"/>
      <c r="BB85" s="217"/>
      <c r="BC85" s="217"/>
      <c r="BD85" s="217"/>
    </row>
    <row r="86" spans="25:56">
      <c r="Y86" s="217"/>
      <c r="Z86" s="217"/>
      <c r="AA86" s="217"/>
      <c r="AB86" s="217"/>
      <c r="AC86" s="217"/>
      <c r="BA86" s="217"/>
      <c r="BB86" s="217"/>
      <c r="BC86" s="217"/>
      <c r="BD86" s="217"/>
    </row>
    <row r="87" spans="25:56">
      <c r="Y87" s="217"/>
      <c r="Z87" s="217"/>
      <c r="AA87" s="217"/>
      <c r="AB87" s="217"/>
      <c r="AC87" s="217"/>
      <c r="BA87" s="217"/>
      <c r="BB87" s="217"/>
      <c r="BC87" s="217"/>
      <c r="BD87" s="217"/>
    </row>
    <row r="88" spans="25:56">
      <c r="Y88" s="217"/>
      <c r="Z88" s="217"/>
      <c r="AA88" s="217"/>
      <c r="AB88" s="217"/>
      <c r="AC88" s="217"/>
      <c r="BA88" s="217"/>
      <c r="BB88" s="217"/>
      <c r="BC88" s="217"/>
      <c r="BD88" s="217"/>
    </row>
    <row r="89" spans="25:56">
      <c r="Y89" s="217"/>
      <c r="Z89" s="217"/>
      <c r="AA89" s="217"/>
      <c r="AB89" s="217"/>
      <c r="AC89" s="217"/>
      <c r="BA89" s="217"/>
      <c r="BB89" s="217"/>
      <c r="BC89" s="217"/>
      <c r="BD89" s="217"/>
    </row>
    <row r="90" spans="25:56">
      <c r="Y90" s="217"/>
      <c r="Z90" s="217"/>
      <c r="AA90" s="217"/>
      <c r="AB90" s="217"/>
      <c r="AC90" s="217"/>
      <c r="BA90" s="217"/>
      <c r="BB90" s="217"/>
      <c r="BC90" s="217"/>
      <c r="BD90" s="217"/>
    </row>
    <row r="91" spans="25:56">
      <c r="Y91" s="217"/>
      <c r="Z91" s="217"/>
      <c r="AA91" s="217"/>
      <c r="AB91" s="217"/>
      <c r="AC91" s="217"/>
      <c r="BA91" s="217"/>
      <c r="BB91" s="217"/>
      <c r="BC91" s="217"/>
      <c r="BD91" s="217"/>
    </row>
    <row r="92" spans="25:56">
      <c r="Y92" s="217"/>
      <c r="Z92" s="217"/>
      <c r="AA92" s="217"/>
      <c r="AB92" s="217"/>
      <c r="AC92" s="217"/>
      <c r="BA92" s="217"/>
      <c r="BB92" s="217"/>
      <c r="BC92" s="217"/>
      <c r="BD92" s="217"/>
    </row>
    <row r="93" spans="25:56">
      <c r="Y93" s="217"/>
      <c r="Z93" s="217"/>
      <c r="AA93" s="217"/>
      <c r="AB93" s="217"/>
      <c r="AC93" s="217"/>
      <c r="BA93" s="217"/>
      <c r="BB93" s="217"/>
      <c r="BC93" s="217"/>
      <c r="BD93" s="217"/>
    </row>
    <row r="94" spans="25:56">
      <c r="Y94" s="217"/>
      <c r="Z94" s="217"/>
      <c r="AA94" s="217"/>
      <c r="AB94" s="217"/>
      <c r="AC94" s="217"/>
      <c r="BA94" s="217"/>
      <c r="BB94" s="217"/>
      <c r="BC94" s="217"/>
      <c r="BD94" s="217"/>
    </row>
    <row r="95" spans="25:56">
      <c r="Y95" s="217"/>
      <c r="Z95" s="217"/>
      <c r="AA95" s="217"/>
      <c r="AB95" s="217"/>
      <c r="AC95" s="217"/>
      <c r="BA95" s="217"/>
      <c r="BB95" s="217"/>
      <c r="BC95" s="217"/>
      <c r="BD95" s="217"/>
    </row>
    <row r="96" spans="25:56">
      <c r="Y96" s="217"/>
      <c r="Z96" s="217"/>
      <c r="AA96" s="217"/>
      <c r="AB96" s="217"/>
      <c r="AC96" s="217"/>
      <c r="BA96" s="217"/>
      <c r="BB96" s="217"/>
      <c r="BC96" s="217"/>
      <c r="BD96" s="217"/>
    </row>
    <row r="97" spans="25:56">
      <c r="Y97" s="217"/>
      <c r="Z97" s="217"/>
      <c r="AA97" s="217"/>
      <c r="AB97" s="217"/>
      <c r="AC97" s="217"/>
      <c r="BA97" s="217"/>
      <c r="BB97" s="217"/>
      <c r="BC97" s="217"/>
      <c r="BD97" s="217"/>
    </row>
    <row r="98" spans="25:56">
      <c r="Y98" s="217"/>
      <c r="Z98" s="217"/>
      <c r="AA98" s="217"/>
      <c r="AB98" s="217"/>
      <c r="AC98" s="217"/>
      <c r="BA98" s="217"/>
      <c r="BB98" s="217"/>
      <c r="BC98" s="217"/>
      <c r="BD98" s="217"/>
    </row>
    <row r="99" spans="25:56">
      <c r="Y99" s="217"/>
      <c r="Z99" s="217"/>
      <c r="AA99" s="217"/>
      <c r="AB99" s="217"/>
      <c r="AC99" s="217"/>
      <c r="BA99" s="217"/>
      <c r="BB99" s="217"/>
      <c r="BC99" s="217"/>
      <c r="BD99" s="217"/>
    </row>
    <row r="100" spans="25:56">
      <c r="Y100" s="217"/>
      <c r="Z100" s="217"/>
      <c r="AA100" s="217"/>
      <c r="AB100" s="217"/>
      <c r="AC100" s="217"/>
      <c r="BA100" s="217"/>
      <c r="BB100" s="217"/>
      <c r="BC100" s="217"/>
      <c r="BD100" s="217"/>
    </row>
    <row r="101" spans="25:56">
      <c r="Y101" s="217"/>
      <c r="Z101" s="217"/>
      <c r="AA101" s="217"/>
      <c r="AB101" s="217"/>
      <c r="AC101" s="217"/>
      <c r="BA101" s="217"/>
      <c r="BB101" s="217"/>
      <c r="BC101" s="217"/>
      <c r="BD101" s="217"/>
    </row>
    <row r="102" spans="25:56">
      <c r="Y102" s="217"/>
      <c r="Z102" s="217"/>
      <c r="AA102" s="217"/>
      <c r="AB102" s="217"/>
      <c r="AC102" s="217"/>
      <c r="BA102" s="217"/>
      <c r="BB102" s="217"/>
      <c r="BC102" s="217"/>
      <c r="BD102" s="217"/>
    </row>
    <row r="103" spans="25:56">
      <c r="Y103" s="217"/>
      <c r="Z103" s="217"/>
      <c r="AA103" s="217"/>
      <c r="AB103" s="217"/>
      <c r="AC103" s="217"/>
      <c r="BA103" s="217"/>
      <c r="BB103" s="217"/>
      <c r="BC103" s="217"/>
      <c r="BD103" s="217"/>
    </row>
    <row r="104" spans="25:56">
      <c r="Y104" s="217"/>
      <c r="Z104" s="217"/>
      <c r="AA104" s="217"/>
      <c r="AB104" s="217"/>
      <c r="AC104" s="217"/>
      <c r="BA104" s="217"/>
      <c r="BB104" s="217"/>
      <c r="BC104" s="217"/>
      <c r="BD104" s="217"/>
    </row>
    <row r="105" spans="25:56">
      <c r="Y105" s="217"/>
      <c r="Z105" s="217"/>
      <c r="AA105" s="217"/>
      <c r="AB105" s="217"/>
      <c r="AC105" s="217"/>
      <c r="BA105" s="217"/>
      <c r="BB105" s="217"/>
      <c r="BC105" s="217"/>
      <c r="BD105" s="217"/>
    </row>
    <row r="106" spans="25:56">
      <c r="Y106" s="217"/>
      <c r="Z106" s="217"/>
      <c r="AA106" s="217"/>
      <c r="AB106" s="217"/>
      <c r="AC106" s="217"/>
      <c r="BA106" s="217"/>
      <c r="BB106" s="217"/>
      <c r="BC106" s="217"/>
      <c r="BD106" s="217"/>
    </row>
    <row r="107" spans="25:56">
      <c r="Y107" s="217"/>
      <c r="Z107" s="217"/>
      <c r="AA107" s="217"/>
      <c r="AB107" s="217"/>
      <c r="AC107" s="217"/>
      <c r="BA107" s="217"/>
      <c r="BB107" s="217"/>
      <c r="BC107" s="217"/>
      <c r="BD107" s="217"/>
    </row>
    <row r="108" spans="25:56">
      <c r="Y108" s="217"/>
      <c r="Z108" s="217"/>
      <c r="AA108" s="217"/>
      <c r="AB108" s="217"/>
      <c r="AC108" s="217"/>
      <c r="BA108" s="217"/>
      <c r="BB108" s="217"/>
      <c r="BC108" s="217"/>
      <c r="BD108" s="217"/>
    </row>
    <row r="109" spans="25:56">
      <c r="Y109" s="217"/>
      <c r="Z109" s="217"/>
      <c r="AA109" s="217"/>
      <c r="AB109" s="217"/>
      <c r="AC109" s="217"/>
      <c r="BA109" s="217"/>
      <c r="BB109" s="217"/>
      <c r="BC109" s="217"/>
      <c r="BD109" s="217"/>
    </row>
    <row r="110" spans="25:56">
      <c r="Y110" s="217"/>
      <c r="Z110" s="217"/>
      <c r="AA110" s="217"/>
      <c r="AB110" s="217"/>
      <c r="AC110" s="217"/>
      <c r="BA110" s="217"/>
      <c r="BB110" s="217"/>
      <c r="BC110" s="217"/>
      <c r="BD110" s="217"/>
    </row>
    <row r="111" spans="25:56">
      <c r="Y111" s="217"/>
      <c r="Z111" s="217"/>
      <c r="AA111" s="217"/>
      <c r="AB111" s="217"/>
      <c r="AC111" s="217"/>
      <c r="BA111" s="217"/>
      <c r="BB111" s="217"/>
      <c r="BC111" s="217"/>
      <c r="BD111" s="217"/>
    </row>
    <row r="112" spans="25:56">
      <c r="Y112" s="217"/>
      <c r="Z112" s="217"/>
      <c r="AA112" s="217"/>
      <c r="AB112" s="217"/>
      <c r="AC112" s="217"/>
      <c r="BA112" s="217"/>
      <c r="BB112" s="217"/>
      <c r="BC112" s="217"/>
      <c r="BD112" s="217"/>
    </row>
    <row r="113" spans="25:56">
      <c r="Y113" s="217"/>
      <c r="Z113" s="217"/>
      <c r="AA113" s="217"/>
      <c r="AB113" s="217"/>
      <c r="AC113" s="217"/>
      <c r="BA113" s="217"/>
      <c r="BB113" s="217"/>
      <c r="BC113" s="217"/>
      <c r="BD113" s="217"/>
    </row>
    <row r="114" spans="25:56">
      <c r="Y114" s="217"/>
      <c r="Z114" s="217"/>
      <c r="AA114" s="217"/>
      <c r="AB114" s="217"/>
      <c r="AC114" s="217"/>
      <c r="BA114" s="217"/>
      <c r="BB114" s="217"/>
      <c r="BC114" s="217"/>
      <c r="BD114" s="217"/>
    </row>
    <row r="115" spans="25:56">
      <c r="Y115" s="217"/>
      <c r="Z115" s="217"/>
      <c r="AA115" s="217"/>
      <c r="AB115" s="217"/>
      <c r="AC115" s="217"/>
      <c r="BA115" s="217"/>
      <c r="BB115" s="217"/>
      <c r="BC115" s="217"/>
      <c r="BD115" s="217"/>
    </row>
    <row r="116" spans="25:56">
      <c r="Y116" s="217"/>
      <c r="Z116" s="217"/>
      <c r="AA116" s="217"/>
      <c r="AB116" s="217"/>
      <c r="AC116" s="217"/>
      <c r="BA116" s="217"/>
      <c r="BB116" s="217"/>
      <c r="BC116" s="217"/>
      <c r="BD116" s="217"/>
    </row>
    <row r="117" spans="25:56">
      <c r="Y117" s="217"/>
      <c r="Z117" s="217"/>
      <c r="AA117" s="217"/>
      <c r="AB117" s="217"/>
      <c r="AC117" s="217"/>
      <c r="BA117" s="217"/>
      <c r="BB117" s="217"/>
      <c r="BC117" s="217"/>
      <c r="BD117" s="217"/>
    </row>
    <row r="118" spans="25:56">
      <c r="Y118" s="217"/>
      <c r="Z118" s="217"/>
      <c r="AA118" s="217"/>
      <c r="AB118" s="217"/>
      <c r="AC118" s="217"/>
      <c r="BA118" s="217"/>
      <c r="BB118" s="217"/>
      <c r="BC118" s="217"/>
      <c r="BD118" s="217"/>
    </row>
    <row r="119" spans="25:56">
      <c r="Y119" s="217"/>
      <c r="Z119" s="217"/>
      <c r="AA119" s="217"/>
      <c r="AB119" s="217"/>
      <c r="AC119" s="217"/>
      <c r="BA119" s="217"/>
      <c r="BB119" s="217"/>
      <c r="BC119" s="217"/>
      <c r="BD119" s="217"/>
    </row>
    <row r="120" spans="25:56">
      <c r="Y120" s="217"/>
      <c r="Z120" s="217"/>
      <c r="AA120" s="217"/>
      <c r="AB120" s="217"/>
      <c r="AC120" s="217"/>
      <c r="BA120" s="217"/>
      <c r="BB120" s="217"/>
      <c r="BC120" s="217"/>
      <c r="BD120" s="217"/>
    </row>
    <row r="121" spans="25:56">
      <c r="Y121" s="217"/>
      <c r="Z121" s="217"/>
      <c r="AA121" s="217"/>
      <c r="AB121" s="217"/>
      <c r="AC121" s="217"/>
      <c r="BA121" s="217"/>
      <c r="BB121" s="217"/>
      <c r="BC121" s="217"/>
      <c r="BD121" s="217"/>
    </row>
    <row r="122" spans="25:56">
      <c r="Y122" s="217"/>
      <c r="Z122" s="217"/>
      <c r="AA122" s="217"/>
      <c r="AB122" s="217"/>
      <c r="AC122" s="217"/>
      <c r="BA122" s="217"/>
      <c r="BB122" s="217"/>
      <c r="BC122" s="217"/>
      <c r="BD122" s="217"/>
    </row>
    <row r="123" spans="25:56">
      <c r="Y123" s="217"/>
      <c r="Z123" s="217"/>
      <c r="AA123" s="217"/>
      <c r="AB123" s="217"/>
      <c r="AC123" s="217"/>
      <c r="BA123" s="217"/>
      <c r="BB123" s="217"/>
      <c r="BC123" s="217"/>
      <c r="BD123" s="217"/>
    </row>
    <row r="124" spans="25:56">
      <c r="Y124" s="217"/>
      <c r="Z124" s="217"/>
      <c r="AA124" s="217"/>
      <c r="AB124" s="217"/>
      <c r="AC124" s="217"/>
      <c r="BA124" s="217"/>
      <c r="BB124" s="217"/>
      <c r="BC124" s="217"/>
      <c r="BD124" s="217"/>
    </row>
    <row r="125" spans="25:56">
      <c r="Y125" s="217"/>
      <c r="Z125" s="217"/>
      <c r="AA125" s="217"/>
      <c r="AB125" s="217"/>
      <c r="AC125" s="217"/>
      <c r="BA125" s="217"/>
      <c r="BB125" s="217"/>
      <c r="BC125" s="217"/>
      <c r="BD125" s="217"/>
    </row>
    <row r="126" spans="25:56">
      <c r="Y126" s="217"/>
      <c r="Z126" s="217"/>
      <c r="AA126" s="217"/>
      <c r="AB126" s="217"/>
      <c r="AC126" s="217"/>
      <c r="BA126" s="217"/>
      <c r="BB126" s="217"/>
      <c r="BC126" s="217"/>
      <c r="BD126" s="217"/>
    </row>
    <row r="127" spans="25:56">
      <c r="Y127" s="217"/>
      <c r="Z127" s="217"/>
      <c r="AA127" s="217"/>
      <c r="AB127" s="217"/>
      <c r="AC127" s="217"/>
      <c r="BA127" s="217"/>
      <c r="BB127" s="217"/>
      <c r="BC127" s="217"/>
      <c r="BD127" s="217"/>
    </row>
    <row r="128" spans="25:56">
      <c r="Y128" s="217"/>
      <c r="Z128" s="217"/>
      <c r="AA128" s="217"/>
      <c r="AB128" s="217"/>
      <c r="AC128" s="217"/>
      <c r="BA128" s="217"/>
      <c r="BB128" s="217"/>
      <c r="BC128" s="217"/>
      <c r="BD128" s="217"/>
    </row>
    <row r="129" spans="25:56">
      <c r="Y129" s="217"/>
      <c r="Z129" s="217"/>
      <c r="AA129" s="217"/>
      <c r="AB129" s="217"/>
      <c r="AC129" s="217"/>
      <c r="BA129" s="217"/>
      <c r="BB129" s="217"/>
      <c r="BC129" s="217"/>
      <c r="BD129" s="217"/>
    </row>
    <row r="130" spans="25:56">
      <c r="Y130" s="217"/>
      <c r="Z130" s="217"/>
      <c r="AA130" s="217"/>
      <c r="AB130" s="217"/>
      <c r="AC130" s="217"/>
      <c r="BA130" s="217"/>
      <c r="BB130" s="217"/>
      <c r="BC130" s="217"/>
      <c r="BD130" s="217"/>
    </row>
    <row r="131" spans="25:56">
      <c r="Y131" s="217"/>
      <c r="Z131" s="217"/>
      <c r="AA131" s="217"/>
      <c r="AB131" s="217"/>
      <c r="AC131" s="217"/>
      <c r="BA131" s="217"/>
      <c r="BB131" s="217"/>
      <c r="BC131" s="217"/>
      <c r="BD131" s="217"/>
    </row>
    <row r="132" spans="25:56">
      <c r="Y132" s="217"/>
      <c r="Z132" s="217"/>
      <c r="AA132" s="217"/>
      <c r="AB132" s="217"/>
      <c r="AC132" s="217"/>
      <c r="BA132" s="217"/>
      <c r="BB132" s="217"/>
      <c r="BC132" s="217"/>
      <c r="BD132" s="217"/>
    </row>
    <row r="133" spans="25:56">
      <c r="Y133" s="217"/>
      <c r="Z133" s="217"/>
      <c r="AA133" s="217"/>
      <c r="AB133" s="217"/>
      <c r="AC133" s="217"/>
      <c r="BA133" s="217"/>
      <c r="BB133" s="217"/>
      <c r="BC133" s="217"/>
      <c r="BD133" s="217"/>
    </row>
    <row r="134" spans="25:56">
      <c r="Y134" s="217"/>
      <c r="Z134" s="217"/>
      <c r="AA134" s="217"/>
      <c r="AB134" s="217"/>
      <c r="AC134" s="217"/>
      <c r="BA134" s="217"/>
      <c r="BB134" s="217"/>
      <c r="BC134" s="217"/>
      <c r="BD134" s="217"/>
    </row>
    <row r="135" spans="25:56">
      <c r="Y135" s="217"/>
      <c r="Z135" s="217"/>
      <c r="AA135" s="217"/>
      <c r="AB135" s="217"/>
      <c r="AC135" s="217"/>
      <c r="BA135" s="217"/>
      <c r="BB135" s="217"/>
      <c r="BC135" s="217"/>
      <c r="BD135" s="217"/>
    </row>
    <row r="136" spans="25:56">
      <c r="Y136" s="217"/>
      <c r="Z136" s="217"/>
      <c r="AA136" s="217"/>
      <c r="AB136" s="217"/>
      <c r="AC136" s="217"/>
      <c r="BA136" s="217"/>
      <c r="BB136" s="217"/>
      <c r="BC136" s="217"/>
      <c r="BD136" s="217"/>
    </row>
    <row r="137" spans="25:56">
      <c r="Y137" s="217"/>
      <c r="Z137" s="217"/>
      <c r="AA137" s="217"/>
      <c r="AB137" s="217"/>
      <c r="AC137" s="217"/>
      <c r="BA137" s="217"/>
      <c r="BB137" s="217"/>
      <c r="BC137" s="217"/>
      <c r="BD137" s="217"/>
    </row>
    <row r="138" spans="25:56">
      <c r="Y138" s="217"/>
      <c r="Z138" s="217"/>
      <c r="AA138" s="217"/>
      <c r="AB138" s="217"/>
      <c r="AC138" s="217"/>
      <c r="BA138" s="217"/>
      <c r="BB138" s="217"/>
      <c r="BC138" s="217"/>
      <c r="BD138" s="217"/>
    </row>
    <row r="139" spans="25:56">
      <c r="Y139" s="217"/>
      <c r="Z139" s="217"/>
      <c r="AA139" s="217"/>
      <c r="AB139" s="217"/>
      <c r="AC139" s="217"/>
      <c r="BA139" s="217"/>
      <c r="BB139" s="217"/>
      <c r="BC139" s="217"/>
      <c r="BD139" s="217"/>
    </row>
    <row r="140" spans="25:56">
      <c r="Y140" s="217"/>
      <c r="Z140" s="217"/>
      <c r="AA140" s="217"/>
      <c r="AB140" s="217"/>
      <c r="AC140" s="217"/>
      <c r="BA140" s="217"/>
      <c r="BB140" s="217"/>
      <c r="BC140" s="217"/>
      <c r="BD140" s="217"/>
    </row>
    <row r="141" spans="25:56">
      <c r="Y141" s="217"/>
      <c r="Z141" s="217"/>
      <c r="AA141" s="217"/>
      <c r="AB141" s="217"/>
      <c r="AC141" s="217"/>
      <c r="BA141" s="217"/>
      <c r="BB141" s="217"/>
      <c r="BC141" s="217"/>
      <c r="BD141" s="217"/>
    </row>
    <row r="142" spans="25:56">
      <c r="Y142" s="217"/>
      <c r="Z142" s="217"/>
      <c r="AA142" s="217"/>
      <c r="AB142" s="217"/>
      <c r="AC142" s="217"/>
      <c r="BA142" s="217"/>
      <c r="BB142" s="217"/>
      <c r="BC142" s="217"/>
      <c r="BD142" s="217"/>
    </row>
    <row r="143" spans="25:56">
      <c r="Y143" s="217"/>
      <c r="Z143" s="217"/>
      <c r="AA143" s="217"/>
      <c r="AB143" s="217"/>
      <c r="AC143" s="217"/>
      <c r="BA143" s="217"/>
      <c r="BB143" s="217"/>
      <c r="BC143" s="217"/>
      <c r="BD143" s="217"/>
    </row>
    <row r="144" spans="25:56">
      <c r="Y144" s="217"/>
      <c r="Z144" s="217"/>
      <c r="AA144" s="217"/>
      <c r="AB144" s="217"/>
      <c r="AC144" s="217"/>
      <c r="BA144" s="217"/>
      <c r="BB144" s="217"/>
      <c r="BC144" s="217"/>
      <c r="BD144" s="217"/>
    </row>
    <row r="145" spans="25:56">
      <c r="Y145" s="217"/>
      <c r="Z145" s="217"/>
      <c r="AA145" s="217"/>
      <c r="AB145" s="217"/>
      <c r="AC145" s="217"/>
      <c r="BA145" s="217"/>
      <c r="BB145" s="217"/>
      <c r="BC145" s="217"/>
      <c r="BD145" s="217"/>
    </row>
    <row r="146" spans="25:56">
      <c r="Y146" s="217"/>
      <c r="Z146" s="217"/>
      <c r="AA146" s="217"/>
      <c r="AB146" s="217"/>
      <c r="AC146" s="217"/>
      <c r="BA146" s="217"/>
      <c r="BB146" s="217"/>
      <c r="BC146" s="217"/>
      <c r="BD146" s="217"/>
    </row>
    <row r="147" spans="25:56">
      <c r="Y147" s="217"/>
      <c r="Z147" s="217"/>
      <c r="AA147" s="217"/>
      <c r="AB147" s="217"/>
      <c r="AC147" s="217"/>
      <c r="BA147" s="217"/>
      <c r="BB147" s="217"/>
      <c r="BC147" s="217"/>
      <c r="BD147" s="217"/>
    </row>
    <row r="148" spans="25:56">
      <c r="Y148" s="217"/>
      <c r="Z148" s="217"/>
      <c r="AA148" s="217"/>
      <c r="AB148" s="217"/>
      <c r="AC148" s="217"/>
      <c r="BA148" s="217"/>
      <c r="BB148" s="217"/>
      <c r="BC148" s="217"/>
      <c r="BD148" s="217"/>
    </row>
    <row r="149" spans="25:56">
      <c r="Y149" s="217"/>
      <c r="Z149" s="217"/>
      <c r="AA149" s="217"/>
      <c r="AB149" s="217"/>
      <c r="AC149" s="217"/>
      <c r="BA149" s="217"/>
      <c r="BB149" s="217"/>
      <c r="BC149" s="217"/>
      <c r="BD149" s="217"/>
    </row>
    <row r="150" spans="25:56">
      <c r="Y150" s="217"/>
      <c r="Z150" s="217"/>
      <c r="AA150" s="217"/>
      <c r="AB150" s="217"/>
      <c r="AC150" s="217"/>
      <c r="BA150" s="217"/>
      <c r="BB150" s="217"/>
      <c r="BC150" s="217"/>
      <c r="BD150" s="217"/>
    </row>
    <row r="151" spans="25:56">
      <c r="Y151" s="217"/>
      <c r="Z151" s="217"/>
      <c r="AA151" s="217"/>
      <c r="AB151" s="217"/>
      <c r="AC151" s="217"/>
      <c r="BA151" s="217"/>
      <c r="BB151" s="217"/>
      <c r="BC151" s="217"/>
      <c r="BD151" s="217"/>
    </row>
    <row r="152" spans="25:56">
      <c r="Y152" s="217"/>
      <c r="Z152" s="217"/>
      <c r="AA152" s="217"/>
      <c r="AB152" s="217"/>
      <c r="AC152" s="217"/>
      <c r="BA152" s="217"/>
      <c r="BB152" s="217"/>
      <c r="BC152" s="217"/>
      <c r="BD152" s="217"/>
    </row>
    <row r="153" spans="25:56">
      <c r="Y153" s="217"/>
      <c r="Z153" s="217"/>
      <c r="AA153" s="217"/>
      <c r="AB153" s="217"/>
      <c r="AC153" s="217"/>
      <c r="BA153" s="217"/>
      <c r="BB153" s="217"/>
      <c r="BC153" s="217"/>
      <c r="BD153" s="217"/>
    </row>
    <row r="154" spans="25:56">
      <c r="Y154" s="217"/>
      <c r="Z154" s="217"/>
      <c r="AA154" s="217"/>
      <c r="AB154" s="217"/>
      <c r="AC154" s="217"/>
      <c r="BA154" s="217"/>
      <c r="BB154" s="217"/>
      <c r="BC154" s="217"/>
      <c r="BD154" s="217"/>
    </row>
    <row r="155" spans="25:56">
      <c r="Y155" s="217"/>
      <c r="Z155" s="217"/>
      <c r="AA155" s="217"/>
      <c r="AB155" s="217"/>
      <c r="AC155" s="217"/>
      <c r="BA155" s="217"/>
      <c r="BB155" s="217"/>
      <c r="BC155" s="217"/>
      <c r="BD155" s="217"/>
    </row>
    <row r="156" spans="25:56">
      <c r="Y156" s="217"/>
      <c r="Z156" s="217"/>
      <c r="AA156" s="217"/>
      <c r="AB156" s="217"/>
      <c r="AC156" s="217"/>
      <c r="BA156" s="217"/>
      <c r="BB156" s="217"/>
      <c r="BC156" s="217"/>
      <c r="BD156" s="217"/>
    </row>
    <row r="157" spans="25:56">
      <c r="Y157" s="217"/>
      <c r="Z157" s="217"/>
      <c r="AA157" s="217"/>
      <c r="AB157" s="217"/>
      <c r="AC157" s="217"/>
      <c r="BA157" s="217"/>
      <c r="BB157" s="217"/>
      <c r="BC157" s="217"/>
      <c r="BD157" s="217"/>
    </row>
    <row r="158" spans="25:56">
      <c r="Y158" s="217"/>
      <c r="Z158" s="217"/>
      <c r="AA158" s="217"/>
      <c r="AB158" s="217"/>
      <c r="AC158" s="217"/>
      <c r="BA158" s="217"/>
      <c r="BB158" s="217"/>
      <c r="BC158" s="217"/>
      <c r="BD158" s="217"/>
    </row>
    <row r="159" spans="25:56">
      <c r="Y159" s="217"/>
      <c r="Z159" s="217"/>
      <c r="AA159" s="217"/>
      <c r="AB159" s="217"/>
      <c r="AC159" s="217"/>
      <c r="BA159" s="217"/>
      <c r="BB159" s="217"/>
      <c r="BC159" s="217"/>
      <c r="BD159" s="217"/>
    </row>
    <row r="160" spans="25:56">
      <c r="Y160" s="217"/>
      <c r="Z160" s="217"/>
      <c r="AA160" s="217"/>
      <c r="AB160" s="217"/>
      <c r="AC160" s="217"/>
      <c r="BA160" s="217"/>
      <c r="BB160" s="217"/>
      <c r="BC160" s="217"/>
      <c r="BD160" s="217"/>
    </row>
    <row r="161" spans="25:56">
      <c r="Y161" s="217"/>
      <c r="Z161" s="217"/>
      <c r="AA161" s="217"/>
      <c r="AB161" s="217"/>
      <c r="AC161" s="217"/>
      <c r="BA161" s="217"/>
      <c r="BB161" s="217"/>
      <c r="BC161" s="217"/>
      <c r="BD161" s="217"/>
    </row>
    <row r="162" spans="25:56">
      <c r="Y162" s="217"/>
      <c r="Z162" s="217"/>
      <c r="AA162" s="217"/>
      <c r="AB162" s="217"/>
      <c r="AC162" s="217"/>
      <c r="BA162" s="217"/>
      <c r="BB162" s="217"/>
      <c r="BC162" s="217"/>
      <c r="BD162" s="217"/>
    </row>
    <row r="163" spans="25:56">
      <c r="Y163" s="217"/>
      <c r="Z163" s="217"/>
      <c r="AA163" s="217"/>
      <c r="AB163" s="217"/>
      <c r="AC163" s="217"/>
      <c r="BA163" s="217"/>
      <c r="BB163" s="217"/>
      <c r="BC163" s="217"/>
      <c r="BD163" s="217"/>
    </row>
    <row r="164" spans="25:56">
      <c r="Y164" s="217"/>
      <c r="Z164" s="217"/>
      <c r="AA164" s="217"/>
      <c r="AB164" s="217"/>
      <c r="AC164" s="217"/>
      <c r="BA164" s="217"/>
      <c r="BB164" s="217"/>
      <c r="BC164" s="217"/>
      <c r="BD164" s="217"/>
    </row>
    <row r="165" spans="25:56">
      <c r="Y165" s="217"/>
      <c r="Z165" s="217"/>
      <c r="AA165" s="217"/>
      <c r="AB165" s="217"/>
      <c r="AC165" s="217"/>
      <c r="BA165" s="217"/>
      <c r="BB165" s="217"/>
      <c r="BC165" s="217"/>
      <c r="BD165" s="217"/>
    </row>
    <row r="166" spans="25:56">
      <c r="Y166" s="217"/>
      <c r="Z166" s="217"/>
      <c r="AA166" s="217"/>
      <c r="AB166" s="217"/>
      <c r="AC166" s="217"/>
      <c r="BA166" s="217"/>
      <c r="BB166" s="217"/>
      <c r="BC166" s="217"/>
      <c r="BD166" s="217"/>
    </row>
    <row r="167" spans="25:56">
      <c r="Y167" s="217"/>
      <c r="Z167" s="217"/>
      <c r="AA167" s="217"/>
      <c r="AB167" s="217"/>
      <c r="AC167" s="217"/>
      <c r="BA167" s="217"/>
      <c r="BB167" s="217"/>
      <c r="BC167" s="217"/>
      <c r="BD167" s="217"/>
    </row>
    <row r="168" spans="25:56">
      <c r="Y168" s="217"/>
      <c r="Z168" s="217"/>
      <c r="AA168" s="217"/>
      <c r="AB168" s="217"/>
      <c r="AC168" s="217"/>
      <c r="BA168" s="217"/>
      <c r="BB168" s="217"/>
      <c r="BC168" s="217"/>
      <c r="BD168" s="217"/>
    </row>
    <row r="169" spans="25:56">
      <c r="Y169" s="217"/>
      <c r="Z169" s="217"/>
      <c r="AA169" s="217"/>
      <c r="AB169" s="217"/>
      <c r="AC169" s="217"/>
      <c r="BA169" s="217"/>
      <c r="BB169" s="217"/>
      <c r="BC169" s="217"/>
      <c r="BD169" s="217"/>
    </row>
    <row r="170" spans="25:56">
      <c r="Y170" s="217"/>
      <c r="Z170" s="217"/>
      <c r="AA170" s="217"/>
      <c r="AB170" s="217"/>
      <c r="AC170" s="217"/>
      <c r="BA170" s="217"/>
      <c r="BB170" s="217"/>
      <c r="BC170" s="217"/>
      <c r="BD170" s="217"/>
    </row>
    <row r="171" spans="25:56">
      <c r="Y171" s="217"/>
      <c r="Z171" s="217"/>
      <c r="AA171" s="217"/>
      <c r="AB171" s="217"/>
      <c r="AC171" s="217"/>
      <c r="BA171" s="217"/>
      <c r="BB171" s="217"/>
      <c r="BC171" s="217"/>
      <c r="BD171" s="217"/>
    </row>
    <row r="172" spans="25:56">
      <c r="Y172" s="217"/>
      <c r="Z172" s="217"/>
      <c r="AA172" s="217"/>
      <c r="AB172" s="217"/>
      <c r="AC172" s="217"/>
      <c r="BA172" s="217"/>
      <c r="BB172" s="217"/>
      <c r="BC172" s="217"/>
      <c r="BD172" s="217"/>
    </row>
    <row r="173" spans="25:56">
      <c r="Y173" s="217"/>
      <c r="Z173" s="217"/>
      <c r="AA173" s="217"/>
      <c r="AB173" s="217"/>
      <c r="AC173" s="217"/>
      <c r="BA173" s="217"/>
      <c r="BB173" s="217"/>
      <c r="BC173" s="217"/>
      <c r="BD173" s="217"/>
    </row>
    <row r="174" spans="25:56">
      <c r="Y174" s="217"/>
      <c r="Z174" s="217"/>
      <c r="AA174" s="217"/>
      <c r="AB174" s="217"/>
      <c r="AC174" s="217"/>
      <c r="BA174" s="217"/>
      <c r="BB174" s="217"/>
      <c r="BC174" s="217"/>
      <c r="BD174" s="217"/>
    </row>
    <row r="175" spans="25:56">
      <c r="Y175" s="217"/>
      <c r="Z175" s="217"/>
      <c r="AA175" s="217"/>
      <c r="AB175" s="217"/>
      <c r="AC175" s="217"/>
      <c r="BA175" s="217"/>
      <c r="BB175" s="217"/>
      <c r="BC175" s="217"/>
      <c r="BD175" s="217"/>
    </row>
    <row r="176" spans="25:56">
      <c r="Y176" s="217"/>
      <c r="Z176" s="217"/>
      <c r="AA176" s="217"/>
      <c r="AB176" s="217"/>
      <c r="AC176" s="217"/>
      <c r="BA176" s="217"/>
      <c r="BB176" s="217"/>
      <c r="BC176" s="217"/>
      <c r="BD176" s="217"/>
    </row>
    <row r="177" spans="25:56">
      <c r="Y177" s="217"/>
      <c r="Z177" s="217"/>
      <c r="AA177" s="217"/>
      <c r="AB177" s="217"/>
      <c r="AC177" s="217"/>
      <c r="BA177" s="217"/>
      <c r="BB177" s="217"/>
      <c r="BC177" s="217"/>
      <c r="BD177" s="217"/>
    </row>
    <row r="178" spans="25:56">
      <c r="Y178" s="217"/>
      <c r="Z178" s="217"/>
      <c r="AA178" s="217"/>
      <c r="AB178" s="217"/>
      <c r="AC178" s="217"/>
      <c r="BA178" s="217"/>
      <c r="BB178" s="217"/>
      <c r="BC178" s="217"/>
      <c r="BD178" s="217"/>
    </row>
    <row r="179" spans="25:56">
      <c r="Y179" s="217"/>
      <c r="Z179" s="217"/>
      <c r="AA179" s="217"/>
      <c r="AB179" s="217"/>
      <c r="AC179" s="217"/>
      <c r="BA179" s="217"/>
      <c r="BB179" s="217"/>
      <c r="BC179" s="217"/>
      <c r="BD179" s="217"/>
    </row>
    <row r="180" spans="25:56">
      <c r="Y180" s="217"/>
      <c r="Z180" s="217"/>
      <c r="AA180" s="217"/>
      <c r="AB180" s="217"/>
      <c r="AC180" s="217"/>
      <c r="BA180" s="217"/>
      <c r="BB180" s="217"/>
      <c r="BC180" s="217"/>
      <c r="BD180" s="217"/>
    </row>
    <row r="181" spans="25:56">
      <c r="Y181" s="217"/>
      <c r="Z181" s="217"/>
      <c r="AA181" s="217"/>
      <c r="AB181" s="217"/>
      <c r="AC181" s="217"/>
      <c r="BA181" s="217"/>
      <c r="BB181" s="217"/>
      <c r="BC181" s="217"/>
      <c r="BD181" s="217"/>
    </row>
    <row r="182" spans="25:56">
      <c r="Y182" s="217"/>
      <c r="Z182" s="217"/>
      <c r="AA182" s="217"/>
      <c r="AB182" s="217"/>
      <c r="AC182" s="217"/>
      <c r="BA182" s="217"/>
      <c r="BB182" s="217"/>
      <c r="BC182" s="217"/>
      <c r="BD182" s="217"/>
    </row>
    <row r="183" spans="25:56">
      <c r="Y183" s="217"/>
      <c r="Z183" s="217"/>
      <c r="AA183" s="217"/>
      <c r="AB183" s="217"/>
      <c r="AC183" s="217"/>
      <c r="BA183" s="217"/>
      <c r="BB183" s="217"/>
      <c r="BC183" s="217"/>
      <c r="BD183" s="217"/>
    </row>
    <row r="184" spans="25:56">
      <c r="Y184" s="217"/>
      <c r="Z184" s="217"/>
      <c r="AA184" s="217"/>
      <c r="AB184" s="217"/>
      <c r="AC184" s="217"/>
      <c r="BA184" s="217"/>
      <c r="BB184" s="217"/>
      <c r="BC184" s="217"/>
      <c r="BD184" s="217"/>
    </row>
    <row r="185" spans="25:56">
      <c r="Y185" s="217"/>
      <c r="Z185" s="217"/>
      <c r="AA185" s="217"/>
      <c r="AB185" s="217"/>
      <c r="AC185" s="217"/>
      <c r="BA185" s="217"/>
      <c r="BB185" s="217"/>
      <c r="BC185" s="217"/>
      <c r="BD185" s="217"/>
    </row>
    <row r="186" spans="25:56">
      <c r="Y186" s="217"/>
      <c r="Z186" s="217"/>
      <c r="AA186" s="217"/>
      <c r="AB186" s="217"/>
      <c r="AC186" s="217"/>
      <c r="BA186" s="217"/>
      <c r="BB186" s="217"/>
      <c r="BC186" s="217"/>
      <c r="BD186" s="217"/>
    </row>
    <row r="187" spans="25:56">
      <c r="Y187" s="217"/>
      <c r="Z187" s="217"/>
      <c r="AA187" s="217"/>
      <c r="AB187" s="217"/>
      <c r="AC187" s="217"/>
      <c r="BA187" s="217"/>
      <c r="BB187" s="217"/>
      <c r="BC187" s="217"/>
      <c r="BD187" s="217"/>
    </row>
    <row r="188" spans="25:56">
      <c r="Y188" s="217"/>
      <c r="Z188" s="217"/>
      <c r="AA188" s="217"/>
      <c r="AB188" s="217"/>
      <c r="AC188" s="217"/>
      <c r="BA188" s="217"/>
      <c r="BB188" s="217"/>
      <c r="BC188" s="217"/>
      <c r="BD188" s="217"/>
    </row>
    <row r="189" spans="25:56">
      <c r="Y189" s="217"/>
      <c r="Z189" s="217"/>
      <c r="AA189" s="217"/>
      <c r="AB189" s="217"/>
      <c r="AC189" s="217"/>
      <c r="BA189" s="217"/>
      <c r="BB189" s="217"/>
      <c r="BC189" s="217"/>
      <c r="BD189" s="217"/>
    </row>
    <row r="190" spans="25:56">
      <c r="Y190" s="217"/>
      <c r="Z190" s="217"/>
      <c r="AA190" s="217"/>
      <c r="AB190" s="217"/>
      <c r="AC190" s="217"/>
      <c r="BA190" s="217"/>
      <c r="BB190" s="217"/>
      <c r="BC190" s="217"/>
      <c r="BD190" s="217"/>
    </row>
    <row r="191" spans="25:56">
      <c r="Y191" s="217"/>
      <c r="Z191" s="217"/>
      <c r="AA191" s="217"/>
      <c r="AB191" s="217"/>
      <c r="AC191" s="217"/>
      <c r="BA191" s="217"/>
      <c r="BB191" s="217"/>
      <c r="BC191" s="217"/>
      <c r="BD191" s="217"/>
    </row>
    <row r="192" spans="25:56">
      <c r="Y192" s="217"/>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row>
    <row r="193" spans="25:56">
      <c r="Y193" s="217"/>
      <c r="Z193" s="217"/>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row>
    <row r="194" spans="25:56">
      <c r="Y194" s="217"/>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row>
    <row r="195" spans="25:56">
      <c r="Y195" s="217"/>
      <c r="Z195" s="217"/>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row>
    <row r="196" spans="25:56">
      <c r="Y196" s="217"/>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row>
    <row r="197" spans="25:56">
      <c r="Y197" s="217"/>
      <c r="Z197" s="217"/>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row>
    <row r="198" spans="25:56">
      <c r="Y198" s="217"/>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row>
    <row r="199" spans="25:56">
      <c r="Y199" s="217"/>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row>
    <row r="200" spans="25:56">
      <c r="Y200" s="217"/>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row>
    <row r="201" spans="25:56">
      <c r="Y201" s="217"/>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row>
    <row r="202" spans="25:56">
      <c r="Y202" s="217"/>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row>
    <row r="203" spans="25:56">
      <c r="Y203" s="217"/>
      <c r="Z203" s="217"/>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row>
    <row r="204" spans="25:56">
      <c r="Y204" s="217"/>
      <c r="Z204" s="217"/>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row>
    <row r="205" spans="25:56">
      <c r="Y205" s="217"/>
      <c r="Z205" s="217"/>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row>
    <row r="206" spans="25:56">
      <c r="Y206" s="217"/>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row>
    <row r="207" spans="25:56">
      <c r="Y207" s="217"/>
      <c r="Z207" s="217"/>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row>
    <row r="208" spans="25:56">
      <c r="Y208" s="217"/>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row>
    <row r="209" spans="25:56">
      <c r="Y209" s="217"/>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row>
    <row r="210" spans="25:56">
      <c r="Y210" s="217"/>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row>
    <row r="211" spans="25:56">
      <c r="Y211" s="217"/>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row>
    <row r="212" spans="25:56">
      <c r="Y212" s="217"/>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row>
    <row r="213" spans="25:56">
      <c r="Y213" s="217"/>
      <c r="Z213" s="217"/>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row>
    <row r="214" spans="25:56">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row>
    <row r="215" spans="25:56">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row>
    <row r="216" spans="25:56">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row>
    <row r="217" spans="25:56">
      <c r="Y217" s="217"/>
      <c r="Z217" s="217"/>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row>
    <row r="218" spans="25:56">
      <c r="Y218" s="217"/>
      <c r="Z218" s="217"/>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row>
    <row r="219" spans="25:56">
      <c r="Y219" s="217"/>
      <c r="Z219" s="217"/>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row>
    <row r="220" spans="25:56">
      <c r="Y220" s="217"/>
      <c r="Z220" s="217"/>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row>
    <row r="221" spans="25:56">
      <c r="Y221" s="217"/>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row>
    <row r="222" spans="25:56">
      <c r="Y222" s="217"/>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row>
    <row r="223" spans="25:56">
      <c r="Y223" s="217"/>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row>
    <row r="224" spans="25:56">
      <c r="Y224" s="217"/>
      <c r="Z224" s="217"/>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row>
    <row r="225" spans="25:56">
      <c r="Y225" s="217"/>
      <c r="Z225" s="217"/>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row>
    <row r="226" spans="25:56">
      <c r="Y226" s="217"/>
      <c r="Z226" s="217"/>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row>
    <row r="227" spans="25:56">
      <c r="Y227" s="217"/>
      <c r="Z227" s="217"/>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row>
    <row r="228" spans="25:56">
      <c r="Y228" s="217"/>
      <c r="Z228" s="217"/>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row>
    <row r="229" spans="25:56">
      <c r="Y229" s="217"/>
      <c r="Z229" s="217"/>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row>
    <row r="230" spans="25:56">
      <c r="Y230" s="217"/>
      <c r="Z230" s="217"/>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row>
    <row r="231" spans="25:56">
      <c r="Y231" s="217"/>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row>
    <row r="232" spans="25:56">
      <c r="Y232" s="217"/>
      <c r="Z232" s="217"/>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row>
    <row r="233" spans="25:56">
      <c r="Y233" s="217"/>
      <c r="Z233" s="217"/>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row>
    <row r="234" spans="25:56">
      <c r="Y234" s="217"/>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row>
    <row r="235" spans="25:56">
      <c r="Y235" s="217"/>
      <c r="Z235" s="217"/>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row>
    <row r="236" spans="25:56">
      <c r="Y236" s="217"/>
      <c r="Z236" s="217"/>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row>
    <row r="237" spans="25:56">
      <c r="Y237" s="217"/>
      <c r="Z237" s="217"/>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row>
    <row r="238" spans="25:56">
      <c r="Y238" s="217"/>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row>
    <row r="239" spans="25:56">
      <c r="Y239" s="217"/>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row>
    <row r="240" spans="25:56">
      <c r="Y240" s="217"/>
      <c r="Z240" s="217"/>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row>
    <row r="241" spans="25:56">
      <c r="Y241" s="217"/>
      <c r="Z241" s="217"/>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row>
    <row r="242" spans="25:56">
      <c r="Y242" s="217"/>
      <c r="Z242" s="217"/>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row>
    <row r="243" spans="25:56">
      <c r="Y243" s="217"/>
      <c r="Z243" s="217"/>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row>
    <row r="244" spans="25:56">
      <c r="Y244" s="217"/>
      <c r="Z244" s="217"/>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row>
    <row r="245" spans="25:56">
      <c r="Y245" s="217"/>
      <c r="Z245" s="217"/>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row>
    <row r="246" spans="25:56">
      <c r="Y246" s="217"/>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row>
    <row r="247" spans="25:56">
      <c r="Y247" s="217"/>
      <c r="Z247" s="217"/>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row>
    <row r="248" spans="25:56">
      <c r="Y248" s="217"/>
      <c r="Z248" s="217"/>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row>
    <row r="249" spans="25:56">
      <c r="Y249" s="217"/>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row>
    <row r="250" spans="25:56">
      <c r="Y250" s="217"/>
      <c r="Z250" s="217"/>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row>
    <row r="251" spans="25:56">
      <c r="Y251" s="217"/>
      <c r="Z251" s="217"/>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row>
    <row r="252" spans="25:56">
      <c r="Y252" s="217"/>
      <c r="Z252" s="217"/>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row>
    <row r="253" spans="25:56">
      <c r="Y253" s="217"/>
      <c r="Z253" s="217"/>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row>
    <row r="254" spans="25:56">
      <c r="Y254" s="217"/>
      <c r="Z254" s="217"/>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row>
    <row r="255" spans="25:56">
      <c r="Y255" s="217"/>
      <c r="Z255" s="217"/>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row>
    <row r="256" spans="25:56">
      <c r="Y256" s="217"/>
      <c r="Z256" s="217"/>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row>
    <row r="257" spans="25:56">
      <c r="Y257" s="217"/>
      <c r="Z257" s="217"/>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row>
    <row r="258" spans="25:56">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row>
    <row r="259" spans="25:56">
      <c r="Y259" s="217"/>
      <c r="Z259" s="217"/>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row>
    <row r="260" spans="25:56">
      <c r="Y260" s="217"/>
      <c r="Z260" s="217"/>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row>
    <row r="261" spans="25:56">
      <c r="Y261" s="217"/>
      <c r="Z261" s="217"/>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row>
    <row r="262" spans="25:56">
      <c r="Y262" s="217"/>
      <c r="Z262" s="217"/>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row>
    <row r="263" spans="25:56">
      <c r="Y263" s="217"/>
      <c r="Z263" s="217"/>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row>
    <row r="264" spans="25:56">
      <c r="Y264" s="217"/>
      <c r="Z264" s="217"/>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row>
    <row r="265" spans="25:56">
      <c r="Y265" s="217"/>
      <c r="Z265" s="217"/>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row>
    <row r="266" spans="25:56">
      <c r="Y266" s="217"/>
      <c r="Z266" s="217"/>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row>
    <row r="267" spans="25:56">
      <c r="Y267" s="217"/>
      <c r="Z267" s="217"/>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row>
    <row r="268" spans="25:56">
      <c r="Y268" s="217"/>
      <c r="Z268" s="217"/>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row>
    <row r="269" spans="25:56">
      <c r="Y269" s="217"/>
      <c r="Z269" s="217"/>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row>
    <row r="270" spans="25:56">
      <c r="Y270" s="217"/>
      <c r="Z270" s="217"/>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row>
    <row r="271" spans="25:56">
      <c r="Y271" s="217"/>
      <c r="Z271" s="217"/>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row>
    <row r="272" spans="25:56">
      <c r="Y272" s="217"/>
      <c r="Z272" s="217"/>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row>
    <row r="273" spans="25:56">
      <c r="Y273" s="217"/>
      <c r="Z273" s="217"/>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row>
    <row r="274" spans="25:56">
      <c r="Y274" s="217"/>
      <c r="Z274" s="217"/>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row>
    <row r="275" spans="25:56">
      <c r="Y275" s="217"/>
      <c r="Z275" s="217"/>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row>
    <row r="276" spans="25:56">
      <c r="Y276" s="217"/>
      <c r="Z276" s="217"/>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row>
    <row r="277" spans="25:56">
      <c r="Y277" s="217"/>
      <c r="Z277" s="217"/>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row>
    <row r="278" spans="25:56">
      <c r="Y278" s="217"/>
      <c r="Z278" s="217"/>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row>
    <row r="279" spans="25:56">
      <c r="Y279" s="217"/>
      <c r="Z279" s="217"/>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row>
    <row r="280" spans="25:56">
      <c r="Y280" s="217"/>
      <c r="Z280" s="217"/>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row>
    <row r="281" spans="25:56">
      <c r="Y281" s="217"/>
      <c r="Z281" s="217"/>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row>
    <row r="282" spans="25:56">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row>
    <row r="283" spans="25:56">
      <c r="Y283" s="217"/>
      <c r="Z283" s="217"/>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row>
    <row r="284" spans="25:56">
      <c r="Y284" s="217"/>
      <c r="Z284" s="217"/>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row>
    <row r="285" spans="25:56">
      <c r="Y285" s="217"/>
      <c r="Z285" s="217"/>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row>
    <row r="286" spans="25:56">
      <c r="Y286" s="217"/>
      <c r="Z286" s="217"/>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row>
    <row r="287" spans="25:56">
      <c r="Y287" s="217"/>
      <c r="Z287" s="217"/>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row>
    <row r="288" spans="25:56">
      <c r="Y288" s="217"/>
      <c r="Z288" s="217"/>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row>
    <row r="289" spans="25:56">
      <c r="Y289" s="217"/>
      <c r="Z289" s="217"/>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row>
    <row r="290" spans="25:56">
      <c r="Y290" s="217"/>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row>
    <row r="291" spans="25:56">
      <c r="Y291" s="217"/>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row>
    <row r="292" spans="25:56">
      <c r="Y292" s="217"/>
      <c r="Z292" s="217"/>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row>
    <row r="293" spans="25:56">
      <c r="Y293" s="217"/>
      <c r="Z293" s="217"/>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row>
    <row r="294" spans="25:56">
      <c r="Y294" s="217"/>
      <c r="Z294" s="217"/>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row>
    <row r="295" spans="25:56">
      <c r="Y295" s="217"/>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row>
    <row r="296" spans="25:56">
      <c r="Y296" s="217"/>
      <c r="Z296" s="217"/>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row>
    <row r="297" spans="25:56">
      <c r="Y297" s="217"/>
      <c r="Z297" s="217"/>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row>
    <row r="298" spans="25:56">
      <c r="Y298" s="217"/>
      <c r="Z298" s="217"/>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row>
    <row r="299" spans="25:56">
      <c r="Y299" s="217"/>
      <c r="Z299" s="217"/>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row>
    <row r="300" spans="25:56">
      <c r="Y300" s="217"/>
      <c r="Z300" s="217"/>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row>
    <row r="301" spans="25:56">
      <c r="Y301" s="217"/>
      <c r="Z301" s="217"/>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row>
    <row r="302" spans="25:56">
      <c r="Y302" s="217"/>
      <c r="Z302" s="217"/>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row>
    <row r="303" spans="25:56">
      <c r="Y303" s="217"/>
      <c r="Z303" s="217"/>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row>
    <row r="304" spans="25:56">
      <c r="Y304" s="217"/>
      <c r="Z304" s="217"/>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row>
    <row r="305" spans="25:56">
      <c r="Y305" s="217"/>
      <c r="Z305" s="217"/>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row>
  </sheetData>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C1:AG201"/>
  <sheetViews>
    <sheetView workbookViewId="0">
      <selection activeCell="L7" sqref="L7"/>
    </sheetView>
  </sheetViews>
  <sheetFormatPr defaultColWidth="9.33203125" defaultRowHeight="12.75"/>
  <cols>
    <col min="1" max="11" width="9.33203125" style="213"/>
    <col min="12" max="16" width="14.83203125" style="213" customWidth="1"/>
    <col min="17" max="17" width="3.1640625" style="213" customWidth="1"/>
    <col min="18" max="18" width="10.1640625" style="213" customWidth="1"/>
    <col min="19" max="19" width="3.1640625" style="213" customWidth="1"/>
    <col min="20" max="25" width="14.83203125" style="213" customWidth="1"/>
    <col min="26" max="26" width="9.33203125" style="213"/>
    <col min="27" max="30" width="14.83203125" style="213" customWidth="1"/>
    <col min="31" max="31" width="12.83203125" style="213" customWidth="1"/>
    <col min="32" max="16384" width="9.33203125" style="213"/>
  </cols>
  <sheetData>
    <row r="1" spans="3:33">
      <c r="L1" s="419"/>
      <c r="M1" s="419"/>
      <c r="N1" s="419"/>
      <c r="O1" s="419"/>
      <c r="P1" s="419"/>
      <c r="Q1" s="419"/>
      <c r="R1" s="419"/>
      <c r="S1" s="419"/>
      <c r="T1" s="419"/>
      <c r="U1" s="419"/>
      <c r="V1" s="419"/>
      <c r="W1" s="419"/>
      <c r="X1" s="419"/>
      <c r="Y1" s="419"/>
      <c r="Z1" s="419"/>
      <c r="AA1" s="419"/>
      <c r="AB1" s="419"/>
      <c r="AC1" s="419"/>
      <c r="AD1" s="419"/>
      <c r="AE1" s="419"/>
      <c r="AF1" s="419"/>
      <c r="AG1" s="419"/>
    </row>
    <row r="2" spans="3:33">
      <c r="L2" s="419"/>
      <c r="M2" s="419"/>
      <c r="N2" s="419"/>
      <c r="O2" s="419"/>
      <c r="P2" s="419"/>
      <c r="Q2" s="419"/>
      <c r="R2" s="419"/>
      <c r="S2" s="419"/>
      <c r="T2" s="419"/>
      <c r="U2" s="419"/>
      <c r="V2" s="419"/>
      <c r="W2" s="419"/>
      <c r="X2" s="419"/>
      <c r="Y2" s="419"/>
      <c r="Z2" s="419"/>
      <c r="AA2" s="419"/>
      <c r="AB2" s="419"/>
      <c r="AC2" s="419"/>
      <c r="AD2" s="419"/>
      <c r="AE2" s="419"/>
      <c r="AF2" s="419"/>
      <c r="AG2" s="419"/>
    </row>
    <row r="3" spans="3:33">
      <c r="C3" s="217"/>
      <c r="D3" s="217"/>
      <c r="E3" s="217"/>
      <c r="F3" s="217"/>
      <c r="G3" s="217"/>
      <c r="H3" s="217"/>
      <c r="I3" s="217"/>
      <c r="J3" s="217"/>
      <c r="K3" s="217"/>
      <c r="L3" s="420">
        <v>2018</v>
      </c>
      <c r="M3" s="420">
        <f>L3+1</f>
        <v>2019</v>
      </c>
      <c r="N3" s="420">
        <f>M3+1</f>
        <v>2020</v>
      </c>
      <c r="O3" s="420">
        <f>N3+1</f>
        <v>2021</v>
      </c>
      <c r="P3" s="420">
        <f>O3+1</f>
        <v>2022</v>
      </c>
      <c r="Q3" s="421"/>
      <c r="R3" s="422" t="s">
        <v>422</v>
      </c>
      <c r="S3" s="419"/>
      <c r="T3" s="420">
        <v>2018</v>
      </c>
      <c r="U3" s="420">
        <f>T3+1</f>
        <v>2019</v>
      </c>
      <c r="V3" s="420">
        <f>U3+1</f>
        <v>2020</v>
      </c>
      <c r="W3" s="420">
        <f>V3+1</f>
        <v>2021</v>
      </c>
      <c r="X3" s="420">
        <f>W3+1</f>
        <v>2022</v>
      </c>
      <c r="Y3" s="423"/>
      <c r="Z3" s="424"/>
      <c r="AA3" s="425">
        <f>T3</f>
        <v>2018</v>
      </c>
      <c r="AB3" s="425">
        <f>U3</f>
        <v>2019</v>
      </c>
      <c r="AC3" s="425">
        <f>V3</f>
        <v>2020</v>
      </c>
      <c r="AD3" s="425">
        <f>W3</f>
        <v>2021</v>
      </c>
      <c r="AE3" s="425">
        <f>X3</f>
        <v>2022</v>
      </c>
      <c r="AF3" s="419"/>
      <c r="AG3" s="419"/>
    </row>
    <row r="4" spans="3:33">
      <c r="C4" s="217"/>
      <c r="D4" s="217" t="s">
        <v>371</v>
      </c>
      <c r="E4" s="217"/>
      <c r="F4" s="217"/>
      <c r="G4" s="217"/>
      <c r="H4" s="217"/>
      <c r="I4" s="217"/>
      <c r="J4" s="217"/>
      <c r="K4" s="217"/>
      <c r="L4" s="424">
        <v>0</v>
      </c>
      <c r="M4" s="424">
        <v>966200</v>
      </c>
      <c r="N4" s="424">
        <v>0</v>
      </c>
      <c r="O4" s="424">
        <v>0</v>
      </c>
      <c r="P4" s="424">
        <v>0</v>
      </c>
      <c r="Q4" s="424"/>
      <c r="R4" s="426"/>
      <c r="S4" s="424"/>
      <c r="T4" s="427">
        <f>IF($R4="x",L4,0)</f>
        <v>0</v>
      </c>
      <c r="U4" s="427">
        <f>IF($R4="x",M4,0)</f>
        <v>0</v>
      </c>
      <c r="V4" s="427">
        <f t="shared" ref="V4:X67" si="0">IF($R4="x",N4,0)</f>
        <v>0</v>
      </c>
      <c r="W4" s="427">
        <f t="shared" si="0"/>
        <v>0</v>
      </c>
      <c r="X4" s="427">
        <f t="shared" si="0"/>
        <v>0</v>
      </c>
      <c r="Y4" s="427"/>
      <c r="Z4" s="427" t="s">
        <v>10</v>
      </c>
      <c r="AA4" s="427">
        <f>SUM(T4:T166)</f>
        <v>9289500</v>
      </c>
      <c r="AB4" s="427">
        <f>SUM(U4:U166)</f>
        <v>7489140</v>
      </c>
      <c r="AC4" s="427">
        <f>SUM(V4:V166)</f>
        <v>5532500</v>
      </c>
      <c r="AD4" s="427">
        <f>SUM(W4:W166)</f>
        <v>4480000</v>
      </c>
      <c r="AE4" s="427">
        <f>SUM(X4:X166)</f>
        <v>2950000</v>
      </c>
      <c r="AF4" s="419"/>
      <c r="AG4" s="419"/>
    </row>
    <row r="5" spans="3:33">
      <c r="C5" s="217"/>
      <c r="D5" s="217" t="s">
        <v>369</v>
      </c>
      <c r="E5" s="217"/>
      <c r="F5" s="217"/>
      <c r="G5" s="217"/>
      <c r="H5" s="217"/>
      <c r="I5" s="217"/>
      <c r="J5" s="217"/>
      <c r="K5" s="217"/>
      <c r="L5" s="424">
        <v>0</v>
      </c>
      <c r="M5" s="424">
        <v>2335100</v>
      </c>
      <c r="N5" s="424">
        <v>0</v>
      </c>
      <c r="O5" s="424">
        <v>0</v>
      </c>
      <c r="P5" s="424">
        <v>0</v>
      </c>
      <c r="Q5" s="424"/>
      <c r="R5" s="426"/>
      <c r="S5" s="424"/>
      <c r="T5" s="427">
        <f t="shared" ref="T5:X68" si="1">IF($R5="x",L5,0)</f>
        <v>0</v>
      </c>
      <c r="U5" s="427">
        <f t="shared" si="1"/>
        <v>0</v>
      </c>
      <c r="V5" s="427">
        <f t="shared" si="0"/>
        <v>0</v>
      </c>
      <c r="W5" s="427">
        <f t="shared" si="0"/>
        <v>0</v>
      </c>
      <c r="X5" s="427">
        <f t="shared" si="0"/>
        <v>0</v>
      </c>
      <c r="Y5" s="427"/>
      <c r="Z5" s="424"/>
      <c r="AA5" s="419"/>
      <c r="AB5" s="419"/>
      <c r="AC5" s="419"/>
      <c r="AD5" s="419"/>
      <c r="AE5" s="419"/>
      <c r="AF5" s="419"/>
      <c r="AG5" s="419"/>
    </row>
    <row r="6" spans="3:33">
      <c r="C6" s="217"/>
      <c r="D6" s="217" t="s">
        <v>382</v>
      </c>
      <c r="E6" s="217"/>
      <c r="F6" s="217"/>
      <c r="G6" s="217"/>
      <c r="H6" s="217"/>
      <c r="I6" s="217"/>
      <c r="J6" s="217"/>
      <c r="K6" s="217"/>
      <c r="L6" s="424">
        <v>0</v>
      </c>
      <c r="M6" s="424">
        <v>973800</v>
      </c>
      <c r="N6" s="424">
        <v>0</v>
      </c>
      <c r="O6" s="424">
        <v>0</v>
      </c>
      <c r="P6" s="424">
        <v>0</v>
      </c>
      <c r="Q6" s="424"/>
      <c r="R6" s="426"/>
      <c r="S6" s="424"/>
      <c r="T6" s="427">
        <f t="shared" si="1"/>
        <v>0</v>
      </c>
      <c r="U6" s="427">
        <f t="shared" si="1"/>
        <v>0</v>
      </c>
      <c r="V6" s="427">
        <f t="shared" si="0"/>
        <v>0</v>
      </c>
      <c r="W6" s="427">
        <f t="shared" si="0"/>
        <v>0</v>
      </c>
      <c r="X6" s="427">
        <f t="shared" si="0"/>
        <v>0</v>
      </c>
      <c r="Y6" s="427"/>
      <c r="Z6" s="424"/>
      <c r="AA6" s="419"/>
      <c r="AB6" s="419"/>
      <c r="AC6" s="419"/>
      <c r="AD6" s="419"/>
      <c r="AE6" s="419"/>
      <c r="AF6" s="419"/>
      <c r="AG6" s="419"/>
    </row>
    <row r="7" spans="3:33">
      <c r="C7" s="217"/>
      <c r="D7" s="217" t="s">
        <v>389</v>
      </c>
      <c r="E7" s="217"/>
      <c r="F7" s="217"/>
      <c r="G7" s="217"/>
      <c r="H7" s="217"/>
      <c r="I7" s="217"/>
      <c r="J7" s="217"/>
      <c r="K7" s="217"/>
      <c r="L7" s="424">
        <v>0</v>
      </c>
      <c r="M7" s="424">
        <v>338700</v>
      </c>
      <c r="N7" s="424">
        <v>0</v>
      </c>
      <c r="O7" s="424">
        <v>0</v>
      </c>
      <c r="P7" s="424">
        <v>0</v>
      </c>
      <c r="Q7" s="424"/>
      <c r="R7" s="426"/>
      <c r="S7" s="424"/>
      <c r="T7" s="427">
        <f t="shared" si="1"/>
        <v>0</v>
      </c>
      <c r="U7" s="427">
        <f t="shared" si="1"/>
        <v>0</v>
      </c>
      <c r="V7" s="427">
        <f t="shared" si="0"/>
        <v>0</v>
      </c>
      <c r="W7" s="427">
        <f t="shared" si="0"/>
        <v>0</v>
      </c>
      <c r="X7" s="427">
        <f t="shared" si="0"/>
        <v>0</v>
      </c>
      <c r="Y7" s="427"/>
      <c r="Z7" s="424"/>
      <c r="AA7" s="419"/>
      <c r="AB7" s="419"/>
      <c r="AC7" s="419"/>
      <c r="AD7" s="419"/>
      <c r="AE7" s="419"/>
      <c r="AF7" s="419"/>
      <c r="AG7" s="419"/>
    </row>
    <row r="8" spans="3:33">
      <c r="C8" s="217"/>
      <c r="D8" s="217" t="s">
        <v>375</v>
      </c>
      <c r="E8" s="217"/>
      <c r="F8" s="217"/>
      <c r="G8" s="217"/>
      <c r="H8" s="217"/>
      <c r="I8" s="217"/>
      <c r="J8" s="217"/>
      <c r="K8" s="217"/>
      <c r="L8" s="424">
        <v>15408800</v>
      </c>
      <c r="M8" s="424">
        <v>0</v>
      </c>
      <c r="N8" s="424">
        <v>0</v>
      </c>
      <c r="O8" s="424">
        <v>0</v>
      </c>
      <c r="P8" s="424">
        <v>0</v>
      </c>
      <c r="Q8" s="424"/>
      <c r="R8" s="426"/>
      <c r="S8" s="424"/>
      <c r="T8" s="427">
        <f t="shared" si="1"/>
        <v>0</v>
      </c>
      <c r="U8" s="427">
        <f t="shared" si="1"/>
        <v>0</v>
      </c>
      <c r="V8" s="427">
        <f t="shared" si="0"/>
        <v>0</v>
      </c>
      <c r="W8" s="427">
        <f t="shared" si="0"/>
        <v>0</v>
      </c>
      <c r="X8" s="427">
        <f t="shared" si="0"/>
        <v>0</v>
      </c>
      <c r="Y8" s="427"/>
      <c r="Z8" s="424"/>
      <c r="AA8" s="419"/>
      <c r="AB8" s="419"/>
      <c r="AC8" s="419"/>
      <c r="AD8" s="419"/>
      <c r="AE8" s="419"/>
      <c r="AF8" s="419"/>
      <c r="AG8" s="419"/>
    </row>
    <row r="9" spans="3:33">
      <c r="C9" s="217"/>
      <c r="D9" s="217" t="s">
        <v>363</v>
      </c>
      <c r="E9" s="217"/>
      <c r="F9" s="217"/>
      <c r="G9" s="217"/>
      <c r="H9" s="217"/>
      <c r="I9" s="217"/>
      <c r="J9" s="217"/>
      <c r="K9" s="217"/>
      <c r="L9" s="424">
        <v>0</v>
      </c>
      <c r="M9" s="424">
        <v>6597500</v>
      </c>
      <c r="N9" s="424">
        <v>0</v>
      </c>
      <c r="O9" s="424">
        <v>0</v>
      </c>
      <c r="P9" s="424">
        <v>0</v>
      </c>
      <c r="Q9" s="424"/>
      <c r="R9" s="426"/>
      <c r="S9" s="424"/>
      <c r="T9" s="427">
        <f t="shared" si="1"/>
        <v>0</v>
      </c>
      <c r="U9" s="427">
        <f t="shared" si="1"/>
        <v>0</v>
      </c>
      <c r="V9" s="427">
        <f t="shared" si="0"/>
        <v>0</v>
      </c>
      <c r="W9" s="427">
        <f t="shared" si="0"/>
        <v>0</v>
      </c>
      <c r="X9" s="427">
        <f t="shared" si="0"/>
        <v>0</v>
      </c>
      <c r="Y9" s="427"/>
      <c r="Z9" s="424"/>
      <c r="AA9" s="419"/>
      <c r="AB9" s="419"/>
      <c r="AC9" s="419"/>
      <c r="AD9" s="419"/>
      <c r="AE9" s="419"/>
      <c r="AF9" s="419"/>
      <c r="AG9" s="419"/>
    </row>
    <row r="10" spans="3:33">
      <c r="C10" s="217"/>
      <c r="D10" s="217" t="s">
        <v>352</v>
      </c>
      <c r="E10" s="217"/>
      <c r="F10" s="217"/>
      <c r="G10" s="217"/>
      <c r="H10" s="217"/>
      <c r="I10" s="217"/>
      <c r="J10" s="217"/>
      <c r="K10" s="217"/>
      <c r="L10" s="424">
        <v>0</v>
      </c>
      <c r="M10" s="424">
        <v>0</v>
      </c>
      <c r="N10" s="424">
        <v>11117000</v>
      </c>
      <c r="O10" s="424">
        <v>0</v>
      </c>
      <c r="P10" s="424">
        <v>0</v>
      </c>
      <c r="Q10" s="424"/>
      <c r="R10" s="426"/>
      <c r="S10" s="424"/>
      <c r="T10" s="427">
        <f t="shared" si="1"/>
        <v>0</v>
      </c>
      <c r="U10" s="427">
        <f t="shared" si="1"/>
        <v>0</v>
      </c>
      <c r="V10" s="427">
        <f t="shared" si="0"/>
        <v>0</v>
      </c>
      <c r="W10" s="427">
        <f t="shared" si="0"/>
        <v>0</v>
      </c>
      <c r="X10" s="427">
        <f t="shared" si="0"/>
        <v>0</v>
      </c>
      <c r="Y10" s="427"/>
      <c r="Z10" s="424"/>
      <c r="AA10" s="419"/>
      <c r="AB10" s="419"/>
      <c r="AC10" s="419"/>
      <c r="AD10" s="419"/>
      <c r="AE10" s="419"/>
      <c r="AF10" s="419"/>
      <c r="AG10" s="419"/>
    </row>
    <row r="11" spans="3:33">
      <c r="C11" s="217"/>
      <c r="D11" s="217" t="s">
        <v>370</v>
      </c>
      <c r="E11" s="217"/>
      <c r="F11" s="217"/>
      <c r="G11" s="217"/>
      <c r="H11" s="217"/>
      <c r="I11" s="217"/>
      <c r="J11" s="217"/>
      <c r="K11" s="217"/>
      <c r="L11" s="424">
        <v>0</v>
      </c>
      <c r="M11" s="424">
        <v>937900</v>
      </c>
      <c r="N11" s="424">
        <v>0</v>
      </c>
      <c r="O11" s="424">
        <v>0</v>
      </c>
      <c r="P11" s="424">
        <v>0</v>
      </c>
      <c r="Q11" s="424"/>
      <c r="R11" s="426"/>
      <c r="S11" s="424"/>
      <c r="T11" s="427">
        <f t="shared" si="1"/>
        <v>0</v>
      </c>
      <c r="U11" s="427">
        <f t="shared" si="1"/>
        <v>0</v>
      </c>
      <c r="V11" s="427">
        <f t="shared" si="0"/>
        <v>0</v>
      </c>
      <c r="W11" s="427">
        <f t="shared" si="0"/>
        <v>0</v>
      </c>
      <c r="X11" s="427">
        <f t="shared" si="0"/>
        <v>0</v>
      </c>
      <c r="Y11" s="427"/>
      <c r="Z11" s="424"/>
      <c r="AA11" s="419"/>
      <c r="AB11" s="419"/>
      <c r="AC11" s="419"/>
      <c r="AD11" s="419"/>
      <c r="AE11" s="419"/>
      <c r="AF11" s="419"/>
      <c r="AG11" s="419"/>
    </row>
    <row r="12" spans="3:33">
      <c r="C12" s="217"/>
      <c r="D12" s="217" t="s">
        <v>368</v>
      </c>
      <c r="E12" s="217"/>
      <c r="F12" s="217"/>
      <c r="G12" s="217"/>
      <c r="H12" s="217"/>
      <c r="I12" s="217"/>
      <c r="J12" s="217"/>
      <c r="K12" s="217"/>
      <c r="L12" s="424">
        <v>0</v>
      </c>
      <c r="M12" s="424">
        <v>7535500</v>
      </c>
      <c r="N12" s="424">
        <v>0</v>
      </c>
      <c r="O12" s="424">
        <v>0</v>
      </c>
      <c r="P12" s="424">
        <v>0</v>
      </c>
      <c r="Q12" s="424"/>
      <c r="R12" s="426"/>
      <c r="S12" s="424"/>
      <c r="T12" s="427">
        <f t="shared" si="1"/>
        <v>0</v>
      </c>
      <c r="U12" s="427">
        <f t="shared" si="1"/>
        <v>0</v>
      </c>
      <c r="V12" s="427">
        <f t="shared" si="0"/>
        <v>0</v>
      </c>
      <c r="W12" s="427">
        <f t="shared" si="0"/>
        <v>0</v>
      </c>
      <c r="X12" s="427">
        <f t="shared" si="0"/>
        <v>0</v>
      </c>
      <c r="Y12" s="427"/>
      <c r="Z12" s="424"/>
      <c r="AA12" s="419"/>
      <c r="AB12" s="419"/>
      <c r="AC12" s="419"/>
      <c r="AD12" s="419"/>
      <c r="AE12" s="419"/>
      <c r="AF12" s="419"/>
      <c r="AG12" s="419"/>
    </row>
    <row r="13" spans="3:33">
      <c r="C13" s="217"/>
      <c r="D13" s="217" t="s">
        <v>365</v>
      </c>
      <c r="E13" s="217"/>
      <c r="F13" s="217"/>
      <c r="G13" s="217"/>
      <c r="H13" s="217"/>
      <c r="I13" s="217"/>
      <c r="J13" s="217"/>
      <c r="K13" s="217"/>
      <c r="L13" s="424">
        <v>0</v>
      </c>
      <c r="M13" s="424">
        <v>1026900.0000000001</v>
      </c>
      <c r="N13" s="424">
        <v>0</v>
      </c>
      <c r="O13" s="424">
        <v>0</v>
      </c>
      <c r="P13" s="424">
        <v>0</v>
      </c>
      <c r="Q13" s="424"/>
      <c r="R13" s="426"/>
      <c r="S13" s="424"/>
      <c r="T13" s="427">
        <f t="shared" si="1"/>
        <v>0</v>
      </c>
      <c r="U13" s="427">
        <f t="shared" si="1"/>
        <v>0</v>
      </c>
      <c r="V13" s="427">
        <f t="shared" si="0"/>
        <v>0</v>
      </c>
      <c r="W13" s="427">
        <f t="shared" si="0"/>
        <v>0</v>
      </c>
      <c r="X13" s="427">
        <f t="shared" si="0"/>
        <v>0</v>
      </c>
      <c r="Y13" s="427"/>
      <c r="Z13" s="424"/>
      <c r="AA13" s="419"/>
      <c r="AB13" s="419"/>
      <c r="AC13" s="419"/>
      <c r="AD13" s="419"/>
      <c r="AE13" s="419"/>
      <c r="AF13" s="419"/>
      <c r="AG13" s="419"/>
    </row>
    <row r="14" spans="3:33">
      <c r="C14" s="217"/>
      <c r="D14" s="217" t="s">
        <v>340</v>
      </c>
      <c r="E14" s="217"/>
      <c r="F14" s="217"/>
      <c r="G14" s="217"/>
      <c r="H14" s="217"/>
      <c r="I14" s="217"/>
      <c r="J14" s="217"/>
      <c r="K14" s="217"/>
      <c r="L14" s="424">
        <v>0</v>
      </c>
      <c r="M14" s="424">
        <v>611400</v>
      </c>
      <c r="N14" s="424">
        <v>0</v>
      </c>
      <c r="O14" s="424">
        <v>0</v>
      </c>
      <c r="P14" s="424">
        <v>0</v>
      </c>
      <c r="Q14" s="424"/>
      <c r="R14" s="426"/>
      <c r="S14" s="424"/>
      <c r="T14" s="427">
        <f t="shared" si="1"/>
        <v>0</v>
      </c>
      <c r="U14" s="427">
        <f t="shared" si="1"/>
        <v>0</v>
      </c>
      <c r="V14" s="427">
        <f t="shared" si="0"/>
        <v>0</v>
      </c>
      <c r="W14" s="427">
        <f t="shared" si="0"/>
        <v>0</v>
      </c>
      <c r="X14" s="427">
        <f t="shared" si="0"/>
        <v>0</v>
      </c>
      <c r="Y14" s="427"/>
      <c r="Z14" s="424"/>
      <c r="AA14" s="419"/>
      <c r="AB14" s="419"/>
      <c r="AC14" s="419"/>
      <c r="AD14" s="419"/>
      <c r="AE14" s="419"/>
      <c r="AF14" s="419"/>
      <c r="AG14" s="419"/>
    </row>
    <row r="15" spans="3:33">
      <c r="C15" s="217"/>
      <c r="D15" s="217" t="s">
        <v>359</v>
      </c>
      <c r="E15" s="217"/>
      <c r="F15" s="217"/>
      <c r="G15" s="217"/>
      <c r="H15" s="217"/>
      <c r="I15" s="217"/>
      <c r="J15" s="217"/>
      <c r="K15" s="217"/>
      <c r="L15" s="424">
        <v>0</v>
      </c>
      <c r="M15" s="424">
        <v>855500</v>
      </c>
      <c r="N15" s="424">
        <v>0</v>
      </c>
      <c r="O15" s="424">
        <v>0</v>
      </c>
      <c r="P15" s="424">
        <v>0</v>
      </c>
      <c r="Q15" s="424"/>
      <c r="R15" s="426"/>
      <c r="S15" s="424"/>
      <c r="T15" s="427">
        <f t="shared" si="1"/>
        <v>0</v>
      </c>
      <c r="U15" s="427">
        <f t="shared" si="1"/>
        <v>0</v>
      </c>
      <c r="V15" s="427">
        <f t="shared" si="0"/>
        <v>0</v>
      </c>
      <c r="W15" s="427">
        <f t="shared" si="0"/>
        <v>0</v>
      </c>
      <c r="X15" s="427">
        <f t="shared" si="0"/>
        <v>0</v>
      </c>
      <c r="Y15" s="427"/>
      <c r="Z15" s="424"/>
      <c r="AA15" s="419"/>
      <c r="AB15" s="419"/>
      <c r="AC15" s="419"/>
      <c r="AD15" s="419"/>
      <c r="AE15" s="419"/>
      <c r="AF15" s="419"/>
      <c r="AG15" s="419"/>
    </row>
    <row r="16" spans="3:33">
      <c r="C16" s="217"/>
      <c r="D16" s="217" t="s">
        <v>366</v>
      </c>
      <c r="E16" s="217"/>
      <c r="F16" s="217"/>
      <c r="G16" s="217"/>
      <c r="H16" s="217"/>
      <c r="I16" s="217"/>
      <c r="J16" s="217"/>
      <c r="K16" s="217"/>
      <c r="L16" s="424">
        <v>367100</v>
      </c>
      <c r="M16" s="424">
        <v>0</v>
      </c>
      <c r="N16" s="424">
        <v>0</v>
      </c>
      <c r="O16" s="424">
        <v>0</v>
      </c>
      <c r="P16" s="424">
        <v>0</v>
      </c>
      <c r="Q16" s="424"/>
      <c r="R16" s="426"/>
      <c r="S16" s="424"/>
      <c r="T16" s="427">
        <f t="shared" si="1"/>
        <v>0</v>
      </c>
      <c r="U16" s="427">
        <f t="shared" si="1"/>
        <v>0</v>
      </c>
      <c r="V16" s="427">
        <f t="shared" si="0"/>
        <v>0</v>
      </c>
      <c r="W16" s="427">
        <f t="shared" si="0"/>
        <v>0</v>
      </c>
      <c r="X16" s="427">
        <f t="shared" si="0"/>
        <v>0</v>
      </c>
      <c r="Y16" s="427"/>
      <c r="Z16" s="424"/>
      <c r="AA16" s="419"/>
      <c r="AB16" s="419"/>
      <c r="AC16" s="419"/>
      <c r="AD16" s="419"/>
      <c r="AE16" s="419"/>
      <c r="AF16" s="419"/>
      <c r="AG16" s="419"/>
    </row>
    <row r="17" spans="3:33">
      <c r="C17" s="217"/>
      <c r="D17" s="217" t="s">
        <v>341</v>
      </c>
      <c r="E17" s="217"/>
      <c r="F17" s="217"/>
      <c r="G17" s="217"/>
      <c r="H17" s="217"/>
      <c r="I17" s="217"/>
      <c r="J17" s="217"/>
      <c r="K17" s="217"/>
      <c r="L17" s="424">
        <v>0</v>
      </c>
      <c r="M17" s="424">
        <v>1181100</v>
      </c>
      <c r="N17" s="424">
        <v>0</v>
      </c>
      <c r="O17" s="424">
        <v>0</v>
      </c>
      <c r="P17" s="424">
        <v>0</v>
      </c>
      <c r="Q17" s="424"/>
      <c r="R17" s="426"/>
      <c r="S17" s="424"/>
      <c r="T17" s="427">
        <f t="shared" si="1"/>
        <v>0</v>
      </c>
      <c r="U17" s="427">
        <f t="shared" si="1"/>
        <v>0</v>
      </c>
      <c r="V17" s="427">
        <f t="shared" si="0"/>
        <v>0</v>
      </c>
      <c r="W17" s="427">
        <f t="shared" si="0"/>
        <v>0</v>
      </c>
      <c r="X17" s="427">
        <f t="shared" si="0"/>
        <v>0</v>
      </c>
      <c r="Y17" s="427"/>
      <c r="Z17" s="424"/>
      <c r="AA17" s="419"/>
      <c r="AB17" s="419"/>
      <c r="AC17" s="419"/>
      <c r="AD17" s="419"/>
      <c r="AE17" s="419"/>
      <c r="AF17" s="419"/>
      <c r="AG17" s="419"/>
    </row>
    <row r="18" spans="3:33">
      <c r="C18" s="217"/>
      <c r="D18" s="217" t="s">
        <v>355</v>
      </c>
      <c r="E18" s="217"/>
      <c r="F18" s="217"/>
      <c r="G18" s="217"/>
      <c r="H18" s="217"/>
      <c r="I18" s="217"/>
      <c r="J18" s="217"/>
      <c r="K18" s="217"/>
      <c r="L18" s="424">
        <v>0</v>
      </c>
      <c r="M18" s="424">
        <v>1966880</v>
      </c>
      <c r="N18" s="424">
        <v>0</v>
      </c>
      <c r="O18" s="424">
        <v>0</v>
      </c>
      <c r="P18" s="424">
        <v>0</v>
      </c>
      <c r="Q18" s="424"/>
      <c r="R18" s="426"/>
      <c r="S18" s="424"/>
      <c r="T18" s="427">
        <f t="shared" si="1"/>
        <v>0</v>
      </c>
      <c r="U18" s="427">
        <f t="shared" si="1"/>
        <v>0</v>
      </c>
      <c r="V18" s="427">
        <f t="shared" si="0"/>
        <v>0</v>
      </c>
      <c r="W18" s="427">
        <f t="shared" si="0"/>
        <v>0</v>
      </c>
      <c r="X18" s="427">
        <f t="shared" si="0"/>
        <v>0</v>
      </c>
      <c r="Y18" s="427"/>
      <c r="Z18" s="424"/>
      <c r="AA18" s="419"/>
      <c r="AB18" s="419"/>
      <c r="AC18" s="419"/>
      <c r="AD18" s="419"/>
      <c r="AE18" s="419"/>
      <c r="AF18" s="419"/>
      <c r="AG18" s="419"/>
    </row>
    <row r="19" spans="3:33">
      <c r="C19" s="217"/>
      <c r="D19" s="217" t="s">
        <v>367</v>
      </c>
      <c r="E19" s="217"/>
      <c r="F19" s="217"/>
      <c r="G19" s="217"/>
      <c r="H19" s="217"/>
      <c r="I19" s="217"/>
      <c r="J19" s="217"/>
      <c r="K19" s="217"/>
      <c r="L19" s="424">
        <v>289440</v>
      </c>
      <c r="M19" s="424">
        <v>0</v>
      </c>
      <c r="N19" s="424">
        <v>0</v>
      </c>
      <c r="O19" s="424">
        <v>0</v>
      </c>
      <c r="P19" s="424">
        <v>0</v>
      </c>
      <c r="Q19" s="424"/>
      <c r="R19" s="426"/>
      <c r="S19" s="424"/>
      <c r="T19" s="427">
        <f t="shared" si="1"/>
        <v>0</v>
      </c>
      <c r="U19" s="427">
        <f t="shared" si="1"/>
        <v>0</v>
      </c>
      <c r="V19" s="427">
        <f t="shared" si="0"/>
        <v>0</v>
      </c>
      <c r="W19" s="427">
        <f t="shared" si="0"/>
        <v>0</v>
      </c>
      <c r="X19" s="427">
        <f t="shared" si="0"/>
        <v>0</v>
      </c>
      <c r="Y19" s="427"/>
      <c r="Z19" s="424"/>
      <c r="AA19" s="419"/>
      <c r="AB19" s="419"/>
      <c r="AC19" s="419"/>
      <c r="AD19" s="419"/>
      <c r="AE19" s="419"/>
      <c r="AF19" s="419"/>
      <c r="AG19" s="419"/>
    </row>
    <row r="20" spans="3:33">
      <c r="C20" s="217"/>
      <c r="D20" s="217" t="s">
        <v>367</v>
      </c>
      <c r="E20" s="217"/>
      <c r="F20" s="217"/>
      <c r="G20" s="217"/>
      <c r="H20" s="217"/>
      <c r="I20" s="217"/>
      <c r="J20" s="217"/>
      <c r="K20" s="217"/>
      <c r="L20" s="424">
        <v>-72360</v>
      </c>
      <c r="M20" s="424">
        <v>0</v>
      </c>
      <c r="N20" s="424">
        <v>0</v>
      </c>
      <c r="O20" s="424">
        <v>0</v>
      </c>
      <c r="P20" s="424">
        <v>0</v>
      </c>
      <c r="Q20" s="424"/>
      <c r="R20" s="426"/>
      <c r="S20" s="424"/>
      <c r="T20" s="427">
        <f t="shared" si="1"/>
        <v>0</v>
      </c>
      <c r="U20" s="427">
        <f t="shared" si="1"/>
        <v>0</v>
      </c>
      <c r="V20" s="427">
        <f t="shared" si="0"/>
        <v>0</v>
      </c>
      <c r="W20" s="427">
        <f t="shared" si="0"/>
        <v>0</v>
      </c>
      <c r="X20" s="427">
        <f t="shared" si="0"/>
        <v>0</v>
      </c>
      <c r="Y20" s="427"/>
      <c r="Z20" s="424"/>
      <c r="AA20" s="419"/>
      <c r="AB20" s="419"/>
      <c r="AC20" s="419"/>
      <c r="AD20" s="419"/>
      <c r="AE20" s="419"/>
      <c r="AF20" s="419"/>
      <c r="AG20" s="419"/>
    </row>
    <row r="21" spans="3:33">
      <c r="C21" s="217"/>
      <c r="D21" s="217" t="s">
        <v>358</v>
      </c>
      <c r="E21" s="217"/>
      <c r="F21" s="217"/>
      <c r="G21" s="217"/>
      <c r="H21" s="217"/>
      <c r="I21" s="217"/>
      <c r="J21" s="217"/>
      <c r="K21" s="217"/>
      <c r="L21" s="424">
        <v>0</v>
      </c>
      <c r="M21" s="424">
        <v>765100</v>
      </c>
      <c r="N21" s="424">
        <v>0</v>
      </c>
      <c r="O21" s="424">
        <v>0</v>
      </c>
      <c r="P21" s="424">
        <v>0</v>
      </c>
      <c r="Q21" s="424"/>
      <c r="R21" s="426"/>
      <c r="S21" s="424"/>
      <c r="T21" s="427">
        <f t="shared" si="1"/>
        <v>0</v>
      </c>
      <c r="U21" s="427">
        <f t="shared" si="1"/>
        <v>0</v>
      </c>
      <c r="V21" s="427">
        <f t="shared" si="0"/>
        <v>0</v>
      </c>
      <c r="W21" s="427">
        <f t="shared" si="0"/>
        <v>0</v>
      </c>
      <c r="X21" s="427">
        <f t="shared" si="0"/>
        <v>0</v>
      </c>
      <c r="Y21" s="427"/>
      <c r="Z21" s="424"/>
      <c r="AA21" s="419"/>
      <c r="AB21" s="419"/>
      <c r="AC21" s="419"/>
      <c r="AD21" s="419"/>
      <c r="AE21" s="419"/>
      <c r="AF21" s="419"/>
      <c r="AG21" s="419"/>
    </row>
    <row r="22" spans="3:33">
      <c r="C22" s="217"/>
      <c r="D22" s="217" t="s">
        <v>354</v>
      </c>
      <c r="E22" s="217"/>
      <c r="F22" s="217"/>
      <c r="G22" s="217"/>
      <c r="H22" s="217"/>
      <c r="I22" s="217"/>
      <c r="J22" s="217"/>
      <c r="K22" s="217"/>
      <c r="L22" s="424">
        <v>0</v>
      </c>
      <c r="M22" s="424">
        <v>961800</v>
      </c>
      <c r="N22" s="424">
        <v>0</v>
      </c>
      <c r="O22" s="424">
        <v>0</v>
      </c>
      <c r="P22" s="424">
        <v>0</v>
      </c>
      <c r="Q22" s="424"/>
      <c r="R22" s="426"/>
      <c r="S22" s="424"/>
      <c r="T22" s="427">
        <f t="shared" si="1"/>
        <v>0</v>
      </c>
      <c r="U22" s="427">
        <f t="shared" si="1"/>
        <v>0</v>
      </c>
      <c r="V22" s="427">
        <f t="shared" si="0"/>
        <v>0</v>
      </c>
      <c r="W22" s="427">
        <f t="shared" si="0"/>
        <v>0</v>
      </c>
      <c r="X22" s="427">
        <f t="shared" si="0"/>
        <v>0</v>
      </c>
      <c r="Y22" s="427"/>
      <c r="Z22" s="424"/>
      <c r="AA22" s="419"/>
      <c r="AB22" s="419"/>
      <c r="AC22" s="419"/>
      <c r="AD22" s="419"/>
      <c r="AE22" s="419"/>
      <c r="AF22" s="419"/>
      <c r="AG22" s="419"/>
    </row>
    <row r="23" spans="3:33">
      <c r="C23" s="217"/>
      <c r="D23" s="217" t="s">
        <v>357</v>
      </c>
      <c r="E23" s="217"/>
      <c r="F23" s="217"/>
      <c r="G23" s="217"/>
      <c r="H23" s="217"/>
      <c r="I23" s="217"/>
      <c r="J23" s="217"/>
      <c r="K23" s="217"/>
      <c r="L23" s="424">
        <v>0</v>
      </c>
      <c r="M23" s="424">
        <v>293800</v>
      </c>
      <c r="N23" s="424">
        <v>0</v>
      </c>
      <c r="O23" s="424">
        <v>0</v>
      </c>
      <c r="P23" s="424">
        <v>0</v>
      </c>
      <c r="Q23" s="424"/>
      <c r="R23" s="426"/>
      <c r="S23" s="424"/>
      <c r="T23" s="427">
        <f t="shared" si="1"/>
        <v>0</v>
      </c>
      <c r="U23" s="427">
        <f t="shared" si="1"/>
        <v>0</v>
      </c>
      <c r="V23" s="427">
        <f t="shared" si="0"/>
        <v>0</v>
      </c>
      <c r="W23" s="427">
        <f t="shared" si="0"/>
        <v>0</v>
      </c>
      <c r="X23" s="427">
        <f t="shared" si="0"/>
        <v>0</v>
      </c>
      <c r="Y23" s="427"/>
      <c r="Z23" s="424"/>
      <c r="AA23" s="419"/>
      <c r="AB23" s="419"/>
      <c r="AC23" s="419"/>
      <c r="AD23" s="419"/>
      <c r="AE23" s="419"/>
      <c r="AF23" s="419"/>
      <c r="AG23" s="419"/>
    </row>
    <row r="24" spans="3:33">
      <c r="C24" s="217"/>
      <c r="D24" s="217" t="s">
        <v>364</v>
      </c>
      <c r="E24" s="217"/>
      <c r="F24" s="217"/>
      <c r="G24" s="217"/>
      <c r="H24" s="217"/>
      <c r="I24" s="217"/>
      <c r="J24" s="217"/>
      <c r="K24" s="217"/>
      <c r="L24" s="424">
        <v>1729700</v>
      </c>
      <c r="M24" s="424">
        <v>0</v>
      </c>
      <c r="N24" s="424">
        <v>0</v>
      </c>
      <c r="O24" s="424">
        <v>0</v>
      </c>
      <c r="P24" s="424">
        <v>0</v>
      </c>
      <c r="Q24" s="424"/>
      <c r="R24" s="426" t="s">
        <v>37</v>
      </c>
      <c r="S24" s="424"/>
      <c r="T24" s="427">
        <f t="shared" si="1"/>
        <v>1729700</v>
      </c>
      <c r="U24" s="427">
        <f t="shared" si="1"/>
        <v>0</v>
      </c>
      <c r="V24" s="427">
        <f t="shared" si="0"/>
        <v>0</v>
      </c>
      <c r="W24" s="427">
        <f t="shared" si="0"/>
        <v>0</v>
      </c>
      <c r="X24" s="427">
        <f t="shared" si="0"/>
        <v>0</v>
      </c>
      <c r="Y24" s="427"/>
      <c r="Z24" s="424"/>
      <c r="AA24" s="419"/>
      <c r="AB24" s="419"/>
      <c r="AC24" s="419"/>
      <c r="AD24" s="419"/>
      <c r="AE24" s="419"/>
      <c r="AF24" s="419"/>
      <c r="AG24" s="419"/>
    </row>
    <row r="25" spans="3:33">
      <c r="C25" s="217"/>
      <c r="D25" s="217" t="s">
        <v>353</v>
      </c>
      <c r="E25" s="217"/>
      <c r="F25" s="217"/>
      <c r="G25" s="217"/>
      <c r="H25" s="217"/>
      <c r="I25" s="217"/>
      <c r="J25" s="217"/>
      <c r="K25" s="217"/>
      <c r="L25" s="424">
        <v>0</v>
      </c>
      <c r="M25" s="424">
        <v>2479440</v>
      </c>
      <c r="N25" s="424">
        <v>0</v>
      </c>
      <c r="O25" s="424">
        <v>0</v>
      </c>
      <c r="P25" s="424">
        <v>0</v>
      </c>
      <c r="Q25" s="424"/>
      <c r="R25" s="426" t="s">
        <v>37</v>
      </c>
      <c r="S25" s="424"/>
      <c r="T25" s="427">
        <f t="shared" si="1"/>
        <v>0</v>
      </c>
      <c r="U25" s="427">
        <f t="shared" si="1"/>
        <v>2479440</v>
      </c>
      <c r="V25" s="427">
        <f t="shared" si="0"/>
        <v>0</v>
      </c>
      <c r="W25" s="427">
        <f t="shared" si="0"/>
        <v>0</v>
      </c>
      <c r="X25" s="427">
        <f t="shared" si="0"/>
        <v>0</v>
      </c>
      <c r="Y25" s="427"/>
      <c r="Z25" s="424"/>
      <c r="AA25" s="419"/>
      <c r="AB25" s="419"/>
      <c r="AC25" s="419"/>
      <c r="AD25" s="419"/>
      <c r="AE25" s="419"/>
      <c r="AF25" s="419"/>
      <c r="AG25" s="419"/>
    </row>
    <row r="26" spans="3:33">
      <c r="C26" s="217"/>
      <c r="D26" s="217" t="s">
        <v>351</v>
      </c>
      <c r="E26" s="217"/>
      <c r="F26" s="217"/>
      <c r="G26" s="217"/>
      <c r="H26" s="217"/>
      <c r="I26" s="217"/>
      <c r="J26" s="217"/>
      <c r="K26" s="217"/>
      <c r="L26" s="424">
        <v>0</v>
      </c>
      <c r="M26" s="424">
        <v>0</v>
      </c>
      <c r="N26" s="424">
        <v>492000</v>
      </c>
      <c r="O26" s="424">
        <v>0</v>
      </c>
      <c r="P26" s="424">
        <v>0</v>
      </c>
      <c r="Q26" s="424"/>
      <c r="R26" s="426" t="s">
        <v>37</v>
      </c>
      <c r="S26" s="424"/>
      <c r="T26" s="427">
        <f t="shared" si="1"/>
        <v>0</v>
      </c>
      <c r="U26" s="427">
        <f t="shared" si="1"/>
        <v>0</v>
      </c>
      <c r="V26" s="427">
        <f t="shared" si="0"/>
        <v>492000</v>
      </c>
      <c r="W26" s="427">
        <f t="shared" si="0"/>
        <v>0</v>
      </c>
      <c r="X26" s="427">
        <f t="shared" si="0"/>
        <v>0</v>
      </c>
      <c r="Y26" s="427"/>
      <c r="Z26" s="424"/>
      <c r="AA26" s="419"/>
      <c r="AB26" s="419"/>
      <c r="AC26" s="419"/>
      <c r="AD26" s="419"/>
      <c r="AE26" s="419"/>
      <c r="AF26" s="419"/>
      <c r="AG26" s="419"/>
    </row>
    <row r="27" spans="3:33">
      <c r="C27" s="217"/>
      <c r="D27" s="217" t="s">
        <v>365</v>
      </c>
      <c r="E27" s="217"/>
      <c r="F27" s="217"/>
      <c r="G27" s="217"/>
      <c r="H27" s="217"/>
      <c r="I27" s="217"/>
      <c r="J27" s="217"/>
      <c r="K27" s="217"/>
      <c r="L27" s="424">
        <v>0</v>
      </c>
      <c r="M27" s="424">
        <v>623500</v>
      </c>
      <c r="N27" s="424">
        <v>0</v>
      </c>
      <c r="O27" s="424">
        <v>0</v>
      </c>
      <c r="P27" s="424">
        <v>0</v>
      </c>
      <c r="Q27" s="424"/>
      <c r="R27" s="426" t="s">
        <v>37</v>
      </c>
      <c r="S27" s="424"/>
      <c r="T27" s="427">
        <f t="shared" si="1"/>
        <v>0</v>
      </c>
      <c r="U27" s="427">
        <f t="shared" si="1"/>
        <v>623500</v>
      </c>
      <c r="V27" s="427">
        <f t="shared" si="0"/>
        <v>0</v>
      </c>
      <c r="W27" s="427">
        <f t="shared" si="0"/>
        <v>0</v>
      </c>
      <c r="X27" s="427">
        <f t="shared" si="0"/>
        <v>0</v>
      </c>
      <c r="Y27" s="427"/>
      <c r="Z27" s="424"/>
      <c r="AA27" s="419"/>
      <c r="AB27" s="419"/>
      <c r="AC27" s="419"/>
      <c r="AD27" s="419"/>
      <c r="AE27" s="419"/>
      <c r="AF27" s="419"/>
      <c r="AG27" s="419"/>
    </row>
    <row r="28" spans="3:33">
      <c r="C28" s="217"/>
      <c r="D28" s="217" t="s">
        <v>340</v>
      </c>
      <c r="E28" s="217"/>
      <c r="F28" s="217"/>
      <c r="G28" s="217"/>
      <c r="H28" s="217"/>
      <c r="I28" s="217"/>
      <c r="J28" s="217"/>
      <c r="K28" s="217"/>
      <c r="L28" s="424">
        <v>0</v>
      </c>
      <c r="M28" s="424">
        <v>0</v>
      </c>
      <c r="N28" s="424">
        <v>509440</v>
      </c>
      <c r="O28" s="424">
        <v>0</v>
      </c>
      <c r="P28" s="424">
        <v>0</v>
      </c>
      <c r="Q28" s="424"/>
      <c r="R28" s="426"/>
      <c r="S28" s="424"/>
      <c r="T28" s="427">
        <f t="shared" si="1"/>
        <v>0</v>
      </c>
      <c r="U28" s="427">
        <f t="shared" si="1"/>
        <v>0</v>
      </c>
      <c r="V28" s="427">
        <f t="shared" si="0"/>
        <v>0</v>
      </c>
      <c r="W28" s="427">
        <f t="shared" si="0"/>
        <v>0</v>
      </c>
      <c r="X28" s="427">
        <f t="shared" si="0"/>
        <v>0</v>
      </c>
      <c r="Y28" s="427"/>
      <c r="Z28" s="424"/>
      <c r="AA28" s="419"/>
      <c r="AB28" s="419"/>
      <c r="AC28" s="419"/>
      <c r="AD28" s="419"/>
      <c r="AE28" s="419"/>
      <c r="AF28" s="419"/>
      <c r="AG28" s="419"/>
    </row>
    <row r="29" spans="3:33">
      <c r="C29" s="217"/>
      <c r="D29" s="217" t="s">
        <v>359</v>
      </c>
      <c r="E29" s="217"/>
      <c r="F29" s="217"/>
      <c r="G29" s="217"/>
      <c r="H29" s="217"/>
      <c r="I29" s="217"/>
      <c r="J29" s="217"/>
      <c r="K29" s="217"/>
      <c r="L29" s="424">
        <v>0</v>
      </c>
      <c r="M29" s="424">
        <v>0</v>
      </c>
      <c r="N29" s="424">
        <v>436950</v>
      </c>
      <c r="O29" s="424">
        <v>0</v>
      </c>
      <c r="P29" s="424">
        <v>0</v>
      </c>
      <c r="Q29" s="424"/>
      <c r="R29" s="426"/>
      <c r="S29" s="424"/>
      <c r="T29" s="427">
        <f t="shared" si="1"/>
        <v>0</v>
      </c>
      <c r="U29" s="427">
        <f t="shared" si="1"/>
        <v>0</v>
      </c>
      <c r="V29" s="427">
        <f t="shared" si="0"/>
        <v>0</v>
      </c>
      <c r="W29" s="427">
        <f t="shared" si="0"/>
        <v>0</v>
      </c>
      <c r="X29" s="427">
        <f t="shared" si="0"/>
        <v>0</v>
      </c>
      <c r="Y29" s="427"/>
      <c r="Z29" s="424"/>
      <c r="AA29" s="419"/>
      <c r="AB29" s="419"/>
      <c r="AC29" s="419"/>
      <c r="AD29" s="419"/>
      <c r="AE29" s="419"/>
      <c r="AF29" s="419"/>
      <c r="AG29" s="419"/>
    </row>
    <row r="30" spans="3:33">
      <c r="C30" s="217"/>
      <c r="D30" s="217" t="s">
        <v>366</v>
      </c>
      <c r="E30" s="217"/>
      <c r="F30" s="217"/>
      <c r="G30" s="217"/>
      <c r="H30" s="217"/>
      <c r="I30" s="217"/>
      <c r="J30" s="217"/>
      <c r="K30" s="217"/>
      <c r="L30" s="424">
        <v>0</v>
      </c>
      <c r="M30" s="424">
        <v>306300</v>
      </c>
      <c r="N30" s="424">
        <v>0</v>
      </c>
      <c r="O30" s="424">
        <v>0</v>
      </c>
      <c r="P30" s="424">
        <v>0</v>
      </c>
      <c r="Q30" s="424"/>
      <c r="R30" s="426"/>
      <c r="S30" s="424"/>
      <c r="T30" s="427">
        <f t="shared" si="1"/>
        <v>0</v>
      </c>
      <c r="U30" s="427">
        <f t="shared" si="1"/>
        <v>0</v>
      </c>
      <c r="V30" s="427">
        <f t="shared" si="0"/>
        <v>0</v>
      </c>
      <c r="W30" s="427">
        <f t="shared" si="0"/>
        <v>0</v>
      </c>
      <c r="X30" s="427">
        <f t="shared" si="0"/>
        <v>0</v>
      </c>
      <c r="Y30" s="427"/>
      <c r="Z30" s="424"/>
      <c r="AA30" s="419"/>
      <c r="AB30" s="419"/>
      <c r="AC30" s="419"/>
      <c r="AD30" s="419"/>
      <c r="AE30" s="419"/>
      <c r="AF30" s="419"/>
      <c r="AG30" s="419"/>
    </row>
    <row r="31" spans="3:33">
      <c r="C31" s="217"/>
      <c r="D31" s="217" t="s">
        <v>341</v>
      </c>
      <c r="E31" s="217"/>
      <c r="F31" s="217"/>
      <c r="G31" s="217"/>
      <c r="H31" s="217"/>
      <c r="I31" s="217"/>
      <c r="J31" s="217"/>
      <c r="K31" s="217"/>
      <c r="L31" s="424">
        <v>0</v>
      </c>
      <c r="M31" s="424">
        <v>0</v>
      </c>
      <c r="N31" s="424">
        <v>1100100</v>
      </c>
      <c r="O31" s="424">
        <v>0</v>
      </c>
      <c r="P31" s="424">
        <v>0</v>
      </c>
      <c r="Q31" s="424"/>
      <c r="R31" s="426"/>
      <c r="S31" s="424"/>
      <c r="T31" s="427">
        <f t="shared" si="1"/>
        <v>0</v>
      </c>
      <c r="U31" s="427">
        <f t="shared" si="1"/>
        <v>0</v>
      </c>
      <c r="V31" s="427">
        <f t="shared" si="0"/>
        <v>0</v>
      </c>
      <c r="W31" s="427">
        <f t="shared" si="0"/>
        <v>0</v>
      </c>
      <c r="X31" s="427">
        <f t="shared" si="0"/>
        <v>0</v>
      </c>
      <c r="Y31" s="427"/>
      <c r="Z31" s="424"/>
      <c r="AA31" s="419"/>
      <c r="AB31" s="419"/>
      <c r="AC31" s="419"/>
      <c r="AD31" s="419"/>
      <c r="AE31" s="419"/>
      <c r="AF31" s="419"/>
      <c r="AG31" s="419"/>
    </row>
    <row r="32" spans="3:33">
      <c r="C32" s="217"/>
      <c r="D32" s="217" t="s">
        <v>355</v>
      </c>
      <c r="E32" s="217"/>
      <c r="F32" s="217"/>
      <c r="G32" s="217"/>
      <c r="H32" s="217"/>
      <c r="I32" s="217"/>
      <c r="J32" s="217"/>
      <c r="K32" s="217"/>
      <c r="L32" s="424">
        <v>0</v>
      </c>
      <c r="M32" s="424">
        <v>0</v>
      </c>
      <c r="N32" s="424">
        <v>2350600</v>
      </c>
      <c r="O32" s="424">
        <v>0</v>
      </c>
      <c r="P32" s="424">
        <v>0</v>
      </c>
      <c r="Q32" s="424"/>
      <c r="R32" s="426"/>
      <c r="S32" s="424"/>
      <c r="T32" s="427">
        <f t="shared" si="1"/>
        <v>0</v>
      </c>
      <c r="U32" s="427">
        <f t="shared" si="1"/>
        <v>0</v>
      </c>
      <c r="V32" s="427">
        <f t="shared" si="0"/>
        <v>0</v>
      </c>
      <c r="W32" s="427">
        <f t="shared" si="0"/>
        <v>0</v>
      </c>
      <c r="X32" s="427">
        <f t="shared" si="0"/>
        <v>0</v>
      </c>
      <c r="Y32" s="427"/>
      <c r="Z32" s="424"/>
      <c r="AA32" s="419"/>
      <c r="AB32" s="419"/>
      <c r="AC32" s="419"/>
      <c r="AD32" s="419"/>
      <c r="AE32" s="419"/>
      <c r="AF32" s="419"/>
      <c r="AG32" s="419"/>
    </row>
    <row r="33" spans="3:33">
      <c r="C33" s="217"/>
      <c r="D33" s="217" t="s">
        <v>367</v>
      </c>
      <c r="E33" s="217"/>
      <c r="F33" s="217"/>
      <c r="G33" s="217"/>
      <c r="H33" s="217"/>
      <c r="I33" s="217"/>
      <c r="J33" s="217"/>
      <c r="K33" s="217"/>
      <c r="L33" s="424">
        <v>0</v>
      </c>
      <c r="M33" s="424">
        <v>130960</v>
      </c>
      <c r="N33" s="424">
        <v>0</v>
      </c>
      <c r="O33" s="424">
        <v>0</v>
      </c>
      <c r="P33" s="424">
        <v>0</v>
      </c>
      <c r="Q33" s="424"/>
      <c r="R33" s="426"/>
      <c r="S33" s="424"/>
      <c r="T33" s="427">
        <f t="shared" si="1"/>
        <v>0</v>
      </c>
      <c r="U33" s="427">
        <f t="shared" si="1"/>
        <v>0</v>
      </c>
      <c r="V33" s="427">
        <f t="shared" si="0"/>
        <v>0</v>
      </c>
      <c r="W33" s="427">
        <f t="shared" si="0"/>
        <v>0</v>
      </c>
      <c r="X33" s="427">
        <f t="shared" si="0"/>
        <v>0</v>
      </c>
      <c r="Y33" s="427"/>
      <c r="Z33" s="424"/>
      <c r="AA33" s="419"/>
      <c r="AB33" s="419"/>
      <c r="AC33" s="419"/>
      <c r="AD33" s="419"/>
      <c r="AE33" s="419"/>
      <c r="AF33" s="419"/>
      <c r="AG33" s="419"/>
    </row>
    <row r="34" spans="3:33">
      <c r="C34" s="217"/>
      <c r="D34" s="217" t="s">
        <v>358</v>
      </c>
      <c r="E34" s="217"/>
      <c r="F34" s="217"/>
      <c r="G34" s="217"/>
      <c r="H34" s="217"/>
      <c r="I34" s="217"/>
      <c r="J34" s="217"/>
      <c r="K34" s="217"/>
      <c r="L34" s="424">
        <v>0</v>
      </c>
      <c r="M34" s="424">
        <v>0</v>
      </c>
      <c r="N34" s="424">
        <v>883400</v>
      </c>
      <c r="O34" s="424">
        <v>0</v>
      </c>
      <c r="P34" s="424">
        <v>0</v>
      </c>
      <c r="Q34" s="424"/>
      <c r="R34" s="426"/>
      <c r="S34" s="424"/>
      <c r="T34" s="427">
        <f t="shared" si="1"/>
        <v>0</v>
      </c>
      <c r="U34" s="427">
        <f t="shared" si="1"/>
        <v>0</v>
      </c>
      <c r="V34" s="427">
        <f t="shared" si="0"/>
        <v>0</v>
      </c>
      <c r="W34" s="427">
        <f t="shared" si="0"/>
        <v>0</v>
      </c>
      <c r="X34" s="427">
        <f t="shared" si="0"/>
        <v>0</v>
      </c>
      <c r="Y34" s="427"/>
      <c r="Z34" s="424"/>
      <c r="AA34" s="419"/>
      <c r="AB34" s="419"/>
      <c r="AC34" s="419"/>
      <c r="AD34" s="419"/>
      <c r="AE34" s="419"/>
      <c r="AF34" s="419"/>
      <c r="AG34" s="419"/>
    </row>
    <row r="35" spans="3:33">
      <c r="C35" s="217"/>
      <c r="D35" s="217" t="s">
        <v>350</v>
      </c>
      <c r="E35" s="217"/>
      <c r="F35" s="217"/>
      <c r="G35" s="217"/>
      <c r="H35" s="217"/>
      <c r="I35" s="217"/>
      <c r="J35" s="217"/>
      <c r="K35" s="217"/>
      <c r="L35" s="424">
        <v>0</v>
      </c>
      <c r="M35" s="424">
        <v>0</v>
      </c>
      <c r="N35" s="424">
        <v>301800</v>
      </c>
      <c r="O35" s="424">
        <v>0</v>
      </c>
      <c r="P35" s="424">
        <v>0</v>
      </c>
      <c r="Q35" s="424"/>
      <c r="R35" s="426" t="s">
        <v>37</v>
      </c>
      <c r="S35" s="424"/>
      <c r="T35" s="427">
        <f t="shared" si="1"/>
        <v>0</v>
      </c>
      <c r="U35" s="427">
        <f t="shared" si="1"/>
        <v>0</v>
      </c>
      <c r="V35" s="427">
        <f t="shared" si="0"/>
        <v>301800</v>
      </c>
      <c r="W35" s="427">
        <f t="shared" si="0"/>
        <v>0</v>
      </c>
      <c r="X35" s="427">
        <f t="shared" si="0"/>
        <v>0</v>
      </c>
      <c r="Y35" s="427"/>
      <c r="Z35" s="424"/>
      <c r="AA35" s="419"/>
      <c r="AB35" s="419"/>
      <c r="AC35" s="419"/>
      <c r="AD35" s="419"/>
      <c r="AE35" s="419"/>
      <c r="AF35" s="419"/>
      <c r="AG35" s="419"/>
    </row>
    <row r="36" spans="3:33">
      <c r="C36" s="217"/>
      <c r="D36" s="217" t="s">
        <v>354</v>
      </c>
      <c r="E36" s="217"/>
      <c r="F36" s="217"/>
      <c r="G36" s="217"/>
      <c r="H36" s="217"/>
      <c r="I36" s="217"/>
      <c r="J36" s="217"/>
      <c r="K36" s="217"/>
      <c r="L36" s="424">
        <v>0</v>
      </c>
      <c r="M36" s="424">
        <v>0</v>
      </c>
      <c r="N36" s="424">
        <v>988700</v>
      </c>
      <c r="O36" s="424">
        <v>0</v>
      </c>
      <c r="P36" s="424">
        <v>0</v>
      </c>
      <c r="Q36" s="424"/>
      <c r="R36" s="426"/>
      <c r="S36" s="424"/>
      <c r="T36" s="427">
        <f t="shared" si="1"/>
        <v>0</v>
      </c>
      <c r="U36" s="427">
        <f t="shared" si="1"/>
        <v>0</v>
      </c>
      <c r="V36" s="427">
        <f t="shared" si="0"/>
        <v>0</v>
      </c>
      <c r="W36" s="427">
        <f t="shared" si="0"/>
        <v>0</v>
      </c>
      <c r="X36" s="427">
        <f t="shared" si="0"/>
        <v>0</v>
      </c>
      <c r="Y36" s="427"/>
      <c r="Z36" s="424"/>
      <c r="AA36" s="419"/>
      <c r="AB36" s="419"/>
      <c r="AC36" s="419"/>
      <c r="AD36" s="419"/>
      <c r="AE36" s="419"/>
      <c r="AF36" s="419"/>
      <c r="AG36" s="419"/>
    </row>
    <row r="37" spans="3:33">
      <c r="C37" s="217"/>
      <c r="D37" s="217" t="s">
        <v>357</v>
      </c>
      <c r="E37" s="217"/>
      <c r="F37" s="217"/>
      <c r="G37" s="217"/>
      <c r="H37" s="217"/>
      <c r="I37" s="217"/>
      <c r="J37" s="217"/>
      <c r="K37" s="217"/>
      <c r="L37" s="424">
        <v>0</v>
      </c>
      <c r="M37" s="424">
        <v>0</v>
      </c>
      <c r="N37" s="424">
        <v>1845500</v>
      </c>
      <c r="O37" s="424">
        <v>0</v>
      </c>
      <c r="P37" s="424">
        <v>0</v>
      </c>
      <c r="Q37" s="424"/>
      <c r="R37" s="426"/>
      <c r="S37" s="424"/>
      <c r="T37" s="427">
        <f t="shared" si="1"/>
        <v>0</v>
      </c>
      <c r="U37" s="427">
        <f t="shared" si="1"/>
        <v>0</v>
      </c>
      <c r="V37" s="427">
        <f t="shared" si="0"/>
        <v>0</v>
      </c>
      <c r="W37" s="427">
        <f t="shared" si="0"/>
        <v>0</v>
      </c>
      <c r="X37" s="427">
        <f t="shared" si="0"/>
        <v>0</v>
      </c>
      <c r="Y37" s="427"/>
      <c r="Z37" s="424"/>
      <c r="AA37" s="419"/>
      <c r="AB37" s="419"/>
      <c r="AC37" s="419"/>
      <c r="AD37" s="419"/>
      <c r="AE37" s="419"/>
      <c r="AF37" s="419"/>
      <c r="AG37" s="419"/>
    </row>
    <row r="38" spans="3:33">
      <c r="C38" s="217"/>
      <c r="D38" s="217" t="s">
        <v>364</v>
      </c>
      <c r="E38" s="217"/>
      <c r="F38" s="217"/>
      <c r="G38" s="217"/>
      <c r="H38" s="217"/>
      <c r="I38" s="217"/>
      <c r="J38" s="217"/>
      <c r="K38" s="217"/>
      <c r="L38" s="424">
        <v>0</v>
      </c>
      <c r="M38" s="424">
        <v>4386200</v>
      </c>
      <c r="N38" s="424">
        <v>0</v>
      </c>
      <c r="O38" s="424">
        <v>0</v>
      </c>
      <c r="P38" s="424">
        <v>0</v>
      </c>
      <c r="Q38" s="424"/>
      <c r="R38" s="426" t="s">
        <v>37</v>
      </c>
      <c r="S38" s="424"/>
      <c r="T38" s="427">
        <f t="shared" si="1"/>
        <v>0</v>
      </c>
      <c r="U38" s="427">
        <f t="shared" si="1"/>
        <v>4386200</v>
      </c>
      <c r="V38" s="427">
        <f t="shared" si="0"/>
        <v>0</v>
      </c>
      <c r="W38" s="427">
        <f t="shared" si="0"/>
        <v>0</v>
      </c>
      <c r="X38" s="427">
        <f t="shared" si="0"/>
        <v>0</v>
      </c>
      <c r="Y38" s="427"/>
      <c r="Z38" s="424"/>
      <c r="AA38" s="419"/>
      <c r="AB38" s="419"/>
      <c r="AC38" s="419"/>
      <c r="AD38" s="419"/>
      <c r="AE38" s="419"/>
      <c r="AF38" s="419"/>
      <c r="AG38" s="419"/>
    </row>
    <row r="39" spans="3:33">
      <c r="C39" s="217"/>
      <c r="D39" s="217" t="s">
        <v>353</v>
      </c>
      <c r="E39" s="217"/>
      <c r="F39" s="217"/>
      <c r="G39" s="217"/>
      <c r="H39" s="217"/>
      <c r="I39" s="217"/>
      <c r="J39" s="217"/>
      <c r="K39" s="217"/>
      <c r="L39" s="424">
        <v>0</v>
      </c>
      <c r="M39" s="424">
        <v>0</v>
      </c>
      <c r="N39" s="424">
        <v>4738700</v>
      </c>
      <c r="O39" s="424">
        <v>0</v>
      </c>
      <c r="P39" s="424">
        <v>0</v>
      </c>
      <c r="Q39" s="424"/>
      <c r="R39" s="426" t="s">
        <v>37</v>
      </c>
      <c r="S39" s="424"/>
      <c r="T39" s="427">
        <f t="shared" si="1"/>
        <v>0</v>
      </c>
      <c r="U39" s="427">
        <f t="shared" si="1"/>
        <v>0</v>
      </c>
      <c r="V39" s="427">
        <f t="shared" si="0"/>
        <v>4738700</v>
      </c>
      <c r="W39" s="427">
        <f t="shared" si="0"/>
        <v>0</v>
      </c>
      <c r="X39" s="427">
        <f t="shared" si="0"/>
        <v>0</v>
      </c>
      <c r="Y39" s="427"/>
      <c r="Z39" s="424"/>
      <c r="AA39" s="419"/>
      <c r="AB39" s="419"/>
      <c r="AC39" s="419"/>
      <c r="AD39" s="419"/>
      <c r="AE39" s="419"/>
      <c r="AF39" s="419"/>
      <c r="AG39" s="419"/>
    </row>
    <row r="40" spans="3:33">
      <c r="C40" s="217"/>
      <c r="D40" s="217" t="s">
        <v>339</v>
      </c>
      <c r="E40" s="217"/>
      <c r="F40" s="217"/>
      <c r="G40" s="217"/>
      <c r="H40" s="217"/>
      <c r="I40" s="217"/>
      <c r="J40" s="217"/>
      <c r="K40" s="217"/>
      <c r="L40" s="424">
        <v>0</v>
      </c>
      <c r="M40" s="424">
        <v>0</v>
      </c>
      <c r="N40" s="424">
        <v>0</v>
      </c>
      <c r="O40" s="424">
        <v>500000</v>
      </c>
      <c r="P40" s="424">
        <v>0</v>
      </c>
      <c r="Q40" s="424"/>
      <c r="R40" s="426" t="s">
        <v>37</v>
      </c>
      <c r="S40" s="424"/>
      <c r="T40" s="427">
        <f t="shared" si="1"/>
        <v>0</v>
      </c>
      <c r="U40" s="427">
        <f t="shared" si="1"/>
        <v>0</v>
      </c>
      <c r="V40" s="427">
        <f t="shared" si="0"/>
        <v>0</v>
      </c>
      <c r="W40" s="427">
        <f t="shared" si="0"/>
        <v>500000</v>
      </c>
      <c r="X40" s="427">
        <f t="shared" si="0"/>
        <v>0</v>
      </c>
      <c r="Y40" s="427"/>
      <c r="Z40" s="424"/>
      <c r="AA40" s="419"/>
      <c r="AB40" s="419"/>
      <c r="AC40" s="419"/>
      <c r="AD40" s="419"/>
      <c r="AE40" s="419"/>
      <c r="AF40" s="419"/>
      <c r="AG40" s="419"/>
    </row>
    <row r="41" spans="3:33">
      <c r="C41" s="217"/>
      <c r="D41" s="217" t="s">
        <v>349</v>
      </c>
      <c r="E41" s="217"/>
      <c r="F41" s="217"/>
      <c r="G41" s="217"/>
      <c r="H41" s="217"/>
      <c r="I41" s="217"/>
      <c r="J41" s="217"/>
      <c r="K41" s="217"/>
      <c r="L41" s="424">
        <v>0</v>
      </c>
      <c r="M41" s="424">
        <v>0</v>
      </c>
      <c r="N41" s="424">
        <v>4579200</v>
      </c>
      <c r="O41" s="424">
        <v>0</v>
      </c>
      <c r="P41" s="424">
        <v>0</v>
      </c>
      <c r="Q41" s="424"/>
      <c r="R41" s="426"/>
      <c r="S41" s="424"/>
      <c r="T41" s="427">
        <f t="shared" si="1"/>
        <v>0</v>
      </c>
      <c r="U41" s="427">
        <f t="shared" si="1"/>
        <v>0</v>
      </c>
      <c r="V41" s="427">
        <f t="shared" si="0"/>
        <v>0</v>
      </c>
      <c r="W41" s="427">
        <f t="shared" si="0"/>
        <v>0</v>
      </c>
      <c r="X41" s="427">
        <f t="shared" si="0"/>
        <v>0</v>
      </c>
      <c r="Y41" s="427"/>
      <c r="Z41" s="424"/>
      <c r="AA41" s="419"/>
      <c r="AB41" s="419"/>
      <c r="AC41" s="419"/>
      <c r="AD41" s="419"/>
      <c r="AE41" s="419"/>
      <c r="AF41" s="419"/>
      <c r="AG41" s="419"/>
    </row>
    <row r="42" spans="3:33">
      <c r="C42" s="217"/>
      <c r="D42" s="217" t="s">
        <v>348</v>
      </c>
      <c r="E42" s="217"/>
      <c r="F42" s="217"/>
      <c r="G42" s="217"/>
      <c r="H42" s="217"/>
      <c r="I42" s="217"/>
      <c r="J42" s="217"/>
      <c r="K42" s="217"/>
      <c r="L42" s="424">
        <v>0</v>
      </c>
      <c r="M42" s="424">
        <v>0</v>
      </c>
      <c r="N42" s="424">
        <v>367600</v>
      </c>
      <c r="O42" s="424">
        <v>0</v>
      </c>
      <c r="P42" s="424">
        <v>0</v>
      </c>
      <c r="Q42" s="424"/>
      <c r="R42" s="426"/>
      <c r="S42" s="424"/>
      <c r="T42" s="427">
        <f t="shared" si="1"/>
        <v>0</v>
      </c>
      <c r="U42" s="427">
        <f t="shared" si="1"/>
        <v>0</v>
      </c>
      <c r="V42" s="427">
        <f t="shared" si="0"/>
        <v>0</v>
      </c>
      <c r="W42" s="427">
        <f t="shared" si="0"/>
        <v>0</v>
      </c>
      <c r="X42" s="427">
        <f t="shared" si="0"/>
        <v>0</v>
      </c>
      <c r="Y42" s="427"/>
      <c r="Z42" s="424"/>
      <c r="AA42" s="419"/>
      <c r="AB42" s="419"/>
      <c r="AC42" s="419"/>
      <c r="AD42" s="419"/>
      <c r="AE42" s="419"/>
      <c r="AF42" s="419"/>
      <c r="AG42" s="419"/>
    </row>
    <row r="43" spans="3:33">
      <c r="C43" s="217"/>
      <c r="D43" s="217" t="s">
        <v>362</v>
      </c>
      <c r="E43" s="217"/>
      <c r="F43" s="217"/>
      <c r="G43" s="217"/>
      <c r="H43" s="217"/>
      <c r="I43" s="217"/>
      <c r="J43" s="217"/>
      <c r="K43" s="217"/>
      <c r="L43" s="424">
        <v>0</v>
      </c>
      <c r="M43" s="424">
        <v>650300</v>
      </c>
      <c r="N43" s="424">
        <v>0</v>
      </c>
      <c r="O43" s="424">
        <v>0</v>
      </c>
      <c r="P43" s="424">
        <v>0</v>
      </c>
      <c r="Q43" s="424"/>
      <c r="R43" s="426"/>
      <c r="S43" s="424"/>
      <c r="T43" s="427">
        <f t="shared" si="1"/>
        <v>0</v>
      </c>
      <c r="U43" s="427">
        <f t="shared" si="1"/>
        <v>0</v>
      </c>
      <c r="V43" s="427">
        <f t="shared" si="0"/>
        <v>0</v>
      </c>
      <c r="W43" s="427">
        <f t="shared" si="0"/>
        <v>0</v>
      </c>
      <c r="X43" s="427">
        <f t="shared" si="0"/>
        <v>0</v>
      </c>
      <c r="Y43" s="427"/>
      <c r="Z43" s="424"/>
      <c r="AA43" s="419"/>
      <c r="AB43" s="419"/>
      <c r="AC43" s="419"/>
      <c r="AD43" s="419"/>
      <c r="AE43" s="419"/>
      <c r="AF43" s="419"/>
      <c r="AG43" s="419"/>
    </row>
    <row r="44" spans="3:33">
      <c r="C44" s="217"/>
      <c r="D44" s="217" t="s">
        <v>361</v>
      </c>
      <c r="E44" s="217"/>
      <c r="F44" s="217"/>
      <c r="G44" s="217"/>
      <c r="H44" s="217"/>
      <c r="I44" s="217"/>
      <c r="J44" s="217"/>
      <c r="K44" s="217"/>
      <c r="L44" s="424">
        <v>0</v>
      </c>
      <c r="M44" s="424">
        <v>1000400</v>
      </c>
      <c r="N44" s="424">
        <v>0</v>
      </c>
      <c r="O44" s="424">
        <v>0</v>
      </c>
      <c r="P44" s="424">
        <v>0</v>
      </c>
      <c r="Q44" s="424"/>
      <c r="R44" s="426"/>
      <c r="S44" s="424"/>
      <c r="T44" s="427">
        <f t="shared" si="1"/>
        <v>0</v>
      </c>
      <c r="U44" s="427">
        <f t="shared" si="1"/>
        <v>0</v>
      </c>
      <c r="V44" s="427">
        <f t="shared" si="0"/>
        <v>0</v>
      </c>
      <c r="W44" s="427">
        <f t="shared" si="0"/>
        <v>0</v>
      </c>
      <c r="X44" s="427">
        <f t="shared" si="0"/>
        <v>0</v>
      </c>
      <c r="Y44" s="427"/>
      <c r="Z44" s="424"/>
      <c r="AA44" s="419"/>
      <c r="AB44" s="419"/>
      <c r="AC44" s="419"/>
      <c r="AD44" s="419"/>
      <c r="AE44" s="419"/>
      <c r="AF44" s="419"/>
      <c r="AG44" s="419"/>
    </row>
    <row r="45" spans="3:33">
      <c r="C45" s="217"/>
      <c r="D45" s="217" t="s">
        <v>423</v>
      </c>
      <c r="E45" s="217"/>
      <c r="F45" s="217"/>
      <c r="G45" s="217"/>
      <c r="H45" s="217"/>
      <c r="I45" s="217"/>
      <c r="J45" s="217"/>
      <c r="K45" s="217"/>
      <c r="L45" s="424">
        <v>0</v>
      </c>
      <c r="M45" s="424">
        <v>2220300</v>
      </c>
      <c r="N45" s="424">
        <v>0</v>
      </c>
      <c r="O45" s="424">
        <v>0</v>
      </c>
      <c r="P45" s="424">
        <v>0</v>
      </c>
      <c r="Q45" s="424"/>
      <c r="R45" s="426"/>
      <c r="S45" s="424"/>
      <c r="T45" s="427">
        <f t="shared" si="1"/>
        <v>0</v>
      </c>
      <c r="U45" s="427">
        <f t="shared" si="1"/>
        <v>0</v>
      </c>
      <c r="V45" s="427">
        <f t="shared" si="0"/>
        <v>0</v>
      </c>
      <c r="W45" s="427">
        <f t="shared" si="0"/>
        <v>0</v>
      </c>
      <c r="X45" s="427">
        <f t="shared" si="0"/>
        <v>0</v>
      </c>
      <c r="Y45" s="427"/>
      <c r="Z45" s="424"/>
      <c r="AA45" s="419"/>
      <c r="AB45" s="419"/>
      <c r="AC45" s="419"/>
      <c r="AD45" s="419"/>
      <c r="AE45" s="419"/>
      <c r="AF45" s="419"/>
      <c r="AG45" s="419"/>
    </row>
    <row r="46" spans="3:33">
      <c r="C46" s="217"/>
      <c r="D46" s="217" t="s">
        <v>424</v>
      </c>
      <c r="E46" s="217"/>
      <c r="F46" s="217"/>
      <c r="G46" s="217"/>
      <c r="H46" s="217"/>
      <c r="I46" s="217"/>
      <c r="J46" s="217"/>
      <c r="K46" s="217"/>
      <c r="L46" s="424">
        <v>0</v>
      </c>
      <c r="M46" s="424">
        <v>0</v>
      </c>
      <c r="N46" s="424">
        <v>3439080</v>
      </c>
      <c r="O46" s="424">
        <v>0</v>
      </c>
      <c r="P46" s="424">
        <v>0</v>
      </c>
      <c r="Q46" s="424"/>
      <c r="R46" s="426"/>
      <c r="S46" s="424"/>
      <c r="T46" s="427">
        <f t="shared" si="1"/>
        <v>0</v>
      </c>
      <c r="U46" s="427">
        <f t="shared" si="1"/>
        <v>0</v>
      </c>
      <c r="V46" s="427">
        <f t="shared" si="0"/>
        <v>0</v>
      </c>
      <c r="W46" s="427">
        <f t="shared" si="0"/>
        <v>0</v>
      </c>
      <c r="X46" s="427">
        <f t="shared" si="0"/>
        <v>0</v>
      </c>
      <c r="Y46" s="427"/>
      <c r="Z46" s="424"/>
      <c r="AA46" s="419"/>
      <c r="AB46" s="419"/>
      <c r="AC46" s="419"/>
      <c r="AD46" s="419"/>
      <c r="AE46" s="419"/>
      <c r="AF46" s="419"/>
      <c r="AG46" s="419"/>
    </row>
    <row r="47" spans="3:33">
      <c r="C47" s="217"/>
      <c r="D47" s="217" t="s">
        <v>425</v>
      </c>
      <c r="E47" s="217"/>
      <c r="F47" s="217"/>
      <c r="G47" s="217"/>
      <c r="H47" s="217"/>
      <c r="I47" s="217"/>
      <c r="J47" s="217"/>
      <c r="K47" s="217"/>
      <c r="L47" s="424">
        <v>0</v>
      </c>
      <c r="M47" s="424">
        <v>0</v>
      </c>
      <c r="N47" s="424">
        <v>0</v>
      </c>
      <c r="O47" s="424">
        <v>3043170</v>
      </c>
      <c r="P47" s="424">
        <v>0</v>
      </c>
      <c r="Q47" s="424"/>
      <c r="R47" s="426"/>
      <c r="S47" s="424"/>
      <c r="T47" s="427">
        <f t="shared" si="1"/>
        <v>0</v>
      </c>
      <c r="U47" s="427">
        <f t="shared" si="1"/>
        <v>0</v>
      </c>
      <c r="V47" s="427">
        <f t="shared" si="0"/>
        <v>0</v>
      </c>
      <c r="W47" s="427">
        <f t="shared" si="0"/>
        <v>0</v>
      </c>
      <c r="X47" s="427">
        <f t="shared" si="0"/>
        <v>0</v>
      </c>
      <c r="Y47" s="427"/>
      <c r="Z47" s="424"/>
      <c r="AA47" s="419"/>
      <c r="AB47" s="419"/>
      <c r="AC47" s="419"/>
      <c r="AD47" s="419"/>
      <c r="AE47" s="419"/>
      <c r="AF47" s="419"/>
      <c r="AG47" s="419"/>
    </row>
    <row r="48" spans="3:33">
      <c r="C48" s="217"/>
      <c r="D48" s="217" t="s">
        <v>426</v>
      </c>
      <c r="E48" s="217"/>
      <c r="F48" s="217"/>
      <c r="G48" s="217"/>
      <c r="H48" s="217"/>
      <c r="I48" s="217"/>
      <c r="J48" s="217"/>
      <c r="K48" s="217"/>
      <c r="L48" s="424">
        <v>0</v>
      </c>
      <c r="M48" s="424">
        <v>0</v>
      </c>
      <c r="N48" s="424">
        <v>0</v>
      </c>
      <c r="O48" s="424">
        <v>0</v>
      </c>
      <c r="P48" s="424">
        <v>2696220</v>
      </c>
      <c r="Q48" s="424"/>
      <c r="R48" s="426"/>
      <c r="S48" s="424"/>
      <c r="T48" s="427">
        <f t="shared" si="1"/>
        <v>0</v>
      </c>
      <c r="U48" s="427">
        <f t="shared" si="1"/>
        <v>0</v>
      </c>
      <c r="V48" s="427">
        <f t="shared" si="0"/>
        <v>0</v>
      </c>
      <c r="W48" s="427">
        <f t="shared" si="0"/>
        <v>0</v>
      </c>
      <c r="X48" s="427">
        <f t="shared" si="0"/>
        <v>0</v>
      </c>
      <c r="Y48" s="427"/>
      <c r="Z48" s="424"/>
      <c r="AA48" s="419"/>
      <c r="AB48" s="419"/>
      <c r="AC48" s="419"/>
      <c r="AD48" s="419"/>
      <c r="AE48" s="419"/>
      <c r="AF48" s="419"/>
      <c r="AG48" s="419"/>
    </row>
    <row r="49" spans="3:33">
      <c r="C49" s="217"/>
      <c r="D49" s="217" t="s">
        <v>427</v>
      </c>
      <c r="E49" s="217"/>
      <c r="F49" s="217"/>
      <c r="G49" s="217"/>
      <c r="H49" s="217"/>
      <c r="I49" s="217"/>
      <c r="J49" s="217"/>
      <c r="K49" s="217"/>
      <c r="L49" s="424">
        <v>0</v>
      </c>
      <c r="M49" s="424">
        <v>0</v>
      </c>
      <c r="N49" s="424">
        <v>0</v>
      </c>
      <c r="O49" s="424">
        <v>0</v>
      </c>
      <c r="P49" s="424">
        <v>0</v>
      </c>
      <c r="Q49" s="424"/>
      <c r="R49" s="426"/>
      <c r="S49" s="424"/>
      <c r="T49" s="427">
        <f t="shared" si="1"/>
        <v>0</v>
      </c>
      <c r="U49" s="427">
        <f t="shared" si="1"/>
        <v>0</v>
      </c>
      <c r="V49" s="427">
        <f t="shared" si="0"/>
        <v>0</v>
      </c>
      <c r="W49" s="427">
        <f t="shared" si="0"/>
        <v>0</v>
      </c>
      <c r="X49" s="427">
        <f t="shared" si="0"/>
        <v>0</v>
      </c>
      <c r="Y49" s="427"/>
      <c r="Z49" s="424"/>
      <c r="AA49" s="419"/>
      <c r="AB49" s="419"/>
      <c r="AC49" s="419"/>
      <c r="AD49" s="419"/>
      <c r="AE49" s="419"/>
      <c r="AF49" s="419"/>
      <c r="AG49" s="419"/>
    </row>
    <row r="50" spans="3:33">
      <c r="C50" s="217"/>
      <c r="D50" s="217" t="s">
        <v>389</v>
      </c>
      <c r="E50" s="217"/>
      <c r="F50" s="217"/>
      <c r="G50" s="217"/>
      <c r="H50" s="217"/>
      <c r="I50" s="217"/>
      <c r="J50" s="217"/>
      <c r="K50" s="217"/>
      <c r="L50" s="424">
        <v>0</v>
      </c>
      <c r="M50" s="424">
        <v>0</v>
      </c>
      <c r="N50" s="424">
        <v>386000</v>
      </c>
      <c r="O50" s="424">
        <v>0</v>
      </c>
      <c r="P50" s="424">
        <v>0</v>
      </c>
      <c r="Q50" s="424"/>
      <c r="R50" s="426"/>
      <c r="S50" s="424"/>
      <c r="T50" s="427">
        <f t="shared" si="1"/>
        <v>0</v>
      </c>
      <c r="U50" s="427">
        <f t="shared" si="1"/>
        <v>0</v>
      </c>
      <c r="V50" s="427">
        <f t="shared" si="0"/>
        <v>0</v>
      </c>
      <c r="W50" s="427">
        <f t="shared" si="0"/>
        <v>0</v>
      </c>
      <c r="X50" s="427">
        <f t="shared" si="0"/>
        <v>0</v>
      </c>
      <c r="Y50" s="427"/>
      <c r="Z50" s="424"/>
      <c r="AA50" s="419"/>
      <c r="AB50" s="419"/>
      <c r="AC50" s="419"/>
      <c r="AD50" s="419"/>
      <c r="AE50" s="419"/>
      <c r="AF50" s="419"/>
      <c r="AG50" s="419"/>
    </row>
    <row r="51" spans="3:33">
      <c r="C51" s="217"/>
      <c r="D51" s="217" t="s">
        <v>434</v>
      </c>
      <c r="E51" s="217"/>
      <c r="F51" s="217"/>
      <c r="G51" s="217"/>
      <c r="H51" s="217"/>
      <c r="I51" s="217"/>
      <c r="J51" s="217"/>
      <c r="K51" s="217"/>
      <c r="L51" s="424">
        <v>-276200</v>
      </c>
      <c r="M51" s="424">
        <v>0</v>
      </c>
      <c r="N51" s="424">
        <v>0</v>
      </c>
      <c r="O51" s="424">
        <v>0</v>
      </c>
      <c r="P51" s="424">
        <v>0</v>
      </c>
      <c r="Q51" s="424"/>
      <c r="R51" s="426"/>
      <c r="S51" s="424"/>
      <c r="T51" s="427">
        <f t="shared" si="1"/>
        <v>0</v>
      </c>
      <c r="U51" s="427">
        <f t="shared" si="1"/>
        <v>0</v>
      </c>
      <c r="V51" s="427">
        <f t="shared" si="0"/>
        <v>0</v>
      </c>
      <c r="W51" s="427">
        <f t="shared" si="0"/>
        <v>0</v>
      </c>
      <c r="X51" s="427">
        <f t="shared" si="0"/>
        <v>0</v>
      </c>
      <c r="Y51" s="427"/>
      <c r="Z51" s="424"/>
      <c r="AA51" s="419"/>
      <c r="AB51" s="419"/>
      <c r="AC51" s="419"/>
      <c r="AD51" s="419"/>
      <c r="AE51" s="419"/>
      <c r="AF51" s="419"/>
      <c r="AG51" s="419"/>
    </row>
    <row r="52" spans="3:33">
      <c r="C52" s="217"/>
      <c r="D52" s="217" t="s">
        <v>435</v>
      </c>
      <c r="E52" s="217"/>
      <c r="F52" s="217"/>
      <c r="G52" s="217"/>
      <c r="H52" s="217"/>
      <c r="I52" s="217"/>
      <c r="J52" s="217"/>
      <c r="K52" s="217"/>
      <c r="L52" s="424">
        <v>0</v>
      </c>
      <c r="M52" s="424">
        <v>-168900</v>
      </c>
      <c r="N52" s="424">
        <v>0</v>
      </c>
      <c r="O52" s="424">
        <v>0</v>
      </c>
      <c r="P52" s="424">
        <v>0</v>
      </c>
      <c r="Q52" s="424"/>
      <c r="R52" s="426"/>
      <c r="S52" s="424"/>
      <c r="T52" s="427">
        <f t="shared" si="1"/>
        <v>0</v>
      </c>
      <c r="U52" s="427">
        <f t="shared" si="1"/>
        <v>0</v>
      </c>
      <c r="V52" s="427">
        <f t="shared" si="0"/>
        <v>0</v>
      </c>
      <c r="W52" s="427">
        <f t="shared" si="0"/>
        <v>0</v>
      </c>
      <c r="X52" s="427">
        <f t="shared" si="0"/>
        <v>0</v>
      </c>
      <c r="Y52" s="427"/>
      <c r="Z52" s="424"/>
      <c r="AA52" s="419"/>
      <c r="AB52" s="419"/>
      <c r="AC52" s="419"/>
      <c r="AD52" s="419"/>
      <c r="AE52" s="419"/>
      <c r="AF52" s="419"/>
      <c r="AG52" s="419"/>
    </row>
    <row r="53" spans="3:33">
      <c r="C53" s="217"/>
      <c r="D53" s="217" t="s">
        <v>436</v>
      </c>
      <c r="E53" s="217"/>
      <c r="F53" s="217"/>
      <c r="G53" s="217"/>
      <c r="H53" s="217"/>
      <c r="I53" s="217"/>
      <c r="J53" s="217"/>
      <c r="K53" s="217"/>
      <c r="L53" s="424">
        <v>0</v>
      </c>
      <c r="M53" s="424">
        <v>-8829900</v>
      </c>
      <c r="N53" s="424">
        <v>0</v>
      </c>
      <c r="O53" s="424">
        <v>0</v>
      </c>
      <c r="P53" s="424">
        <v>0</v>
      </c>
      <c r="Q53" s="424"/>
      <c r="R53" s="426"/>
      <c r="S53" s="424"/>
      <c r="T53" s="427">
        <f t="shared" si="1"/>
        <v>0</v>
      </c>
      <c r="U53" s="427">
        <f t="shared" si="1"/>
        <v>0</v>
      </c>
      <c r="V53" s="427">
        <f t="shared" si="0"/>
        <v>0</v>
      </c>
      <c r="W53" s="427">
        <f t="shared" si="0"/>
        <v>0</v>
      </c>
      <c r="X53" s="427">
        <f t="shared" si="0"/>
        <v>0</v>
      </c>
      <c r="Y53" s="427"/>
      <c r="Z53" s="424"/>
      <c r="AA53" s="419"/>
      <c r="AB53" s="419"/>
      <c r="AC53" s="419"/>
      <c r="AD53" s="419"/>
      <c r="AE53" s="419"/>
      <c r="AF53" s="419"/>
      <c r="AG53" s="419"/>
    </row>
    <row r="54" spans="3:33">
      <c r="C54" s="217"/>
      <c r="D54" s="217" t="s">
        <v>437</v>
      </c>
      <c r="E54" s="217"/>
      <c r="F54" s="217"/>
      <c r="G54" s="217"/>
      <c r="H54" s="217"/>
      <c r="I54" s="217"/>
      <c r="J54" s="217"/>
      <c r="K54" s="217"/>
      <c r="L54" s="424">
        <v>0</v>
      </c>
      <c r="M54" s="424">
        <v>-3012700</v>
      </c>
      <c r="N54" s="424">
        <v>0</v>
      </c>
      <c r="O54" s="424">
        <v>0</v>
      </c>
      <c r="P54" s="424">
        <v>0</v>
      </c>
      <c r="Q54" s="424"/>
      <c r="R54" s="426"/>
      <c r="S54" s="424"/>
      <c r="T54" s="427">
        <f t="shared" si="1"/>
        <v>0</v>
      </c>
      <c r="U54" s="427">
        <f t="shared" si="1"/>
        <v>0</v>
      </c>
      <c r="V54" s="427">
        <f t="shared" si="0"/>
        <v>0</v>
      </c>
      <c r="W54" s="427">
        <f t="shared" si="0"/>
        <v>0</v>
      </c>
      <c r="X54" s="427">
        <f t="shared" si="0"/>
        <v>0</v>
      </c>
      <c r="Y54" s="427"/>
      <c r="Z54" s="424"/>
      <c r="AA54" s="419"/>
      <c r="AB54" s="419"/>
      <c r="AC54" s="419"/>
      <c r="AD54" s="419"/>
      <c r="AE54" s="419"/>
      <c r="AF54" s="419"/>
      <c r="AG54" s="419"/>
    </row>
    <row r="55" spans="3:33">
      <c r="C55" s="217"/>
      <c r="D55" s="217" t="s">
        <v>374</v>
      </c>
      <c r="E55" s="217"/>
      <c r="F55" s="217"/>
      <c r="G55" s="217"/>
      <c r="H55" s="217"/>
      <c r="I55" s="217"/>
      <c r="J55" s="217"/>
      <c r="K55" s="217"/>
      <c r="L55" s="424">
        <v>287600</v>
      </c>
      <c r="M55" s="424">
        <v>0</v>
      </c>
      <c r="N55" s="424">
        <v>0</v>
      </c>
      <c r="O55" s="424">
        <v>0</v>
      </c>
      <c r="P55" s="424">
        <v>0</v>
      </c>
      <c r="Q55" s="424"/>
      <c r="R55" s="426"/>
      <c r="S55" s="424"/>
      <c r="T55" s="427">
        <f t="shared" si="1"/>
        <v>0</v>
      </c>
      <c r="U55" s="427">
        <f t="shared" si="1"/>
        <v>0</v>
      </c>
      <c r="V55" s="427">
        <f t="shared" si="0"/>
        <v>0</v>
      </c>
      <c r="W55" s="427">
        <f t="shared" si="0"/>
        <v>0</v>
      </c>
      <c r="X55" s="427">
        <f t="shared" si="0"/>
        <v>0</v>
      </c>
      <c r="Y55" s="427"/>
      <c r="Z55" s="424"/>
      <c r="AA55" s="419"/>
      <c r="AB55" s="419"/>
      <c r="AC55" s="419"/>
      <c r="AD55" s="419"/>
      <c r="AE55" s="419"/>
      <c r="AF55" s="419"/>
      <c r="AG55" s="419"/>
    </row>
    <row r="56" spans="3:33">
      <c r="C56" s="217"/>
      <c r="D56" s="217" t="s">
        <v>373</v>
      </c>
      <c r="E56" s="217"/>
      <c r="F56" s="217"/>
      <c r="G56" s="217"/>
      <c r="H56" s="217"/>
      <c r="I56" s="217"/>
      <c r="J56" s="217"/>
      <c r="K56" s="217"/>
      <c r="L56" s="424">
        <v>1000000</v>
      </c>
      <c r="M56" s="424">
        <v>0</v>
      </c>
      <c r="N56" s="424">
        <v>0</v>
      </c>
      <c r="O56" s="424">
        <v>0</v>
      </c>
      <c r="P56" s="424">
        <v>0</v>
      </c>
      <c r="Q56" s="424"/>
      <c r="R56" s="426"/>
      <c r="S56" s="424"/>
      <c r="T56" s="427">
        <f t="shared" si="1"/>
        <v>0</v>
      </c>
      <c r="U56" s="427">
        <f t="shared" si="1"/>
        <v>0</v>
      </c>
      <c r="V56" s="427">
        <f t="shared" si="0"/>
        <v>0</v>
      </c>
      <c r="W56" s="427">
        <f t="shared" si="0"/>
        <v>0</v>
      </c>
      <c r="X56" s="427">
        <f t="shared" si="0"/>
        <v>0</v>
      </c>
      <c r="Y56" s="427"/>
      <c r="Z56" s="424"/>
      <c r="AA56" s="419"/>
      <c r="AB56" s="419"/>
      <c r="AC56" s="419"/>
      <c r="AD56" s="419"/>
      <c r="AE56" s="419"/>
      <c r="AF56" s="419"/>
      <c r="AG56" s="419"/>
    </row>
    <row r="57" spans="3:33">
      <c r="C57" s="217"/>
      <c r="D57" s="217" t="s">
        <v>438</v>
      </c>
      <c r="E57" s="217"/>
      <c r="F57" s="217"/>
      <c r="G57" s="217"/>
      <c r="H57" s="217"/>
      <c r="I57" s="217"/>
      <c r="J57" s="217"/>
      <c r="K57" s="217"/>
      <c r="L57" s="424">
        <v>3532900</v>
      </c>
      <c r="M57" s="424">
        <v>0</v>
      </c>
      <c r="N57" s="424">
        <v>0</v>
      </c>
      <c r="O57" s="424">
        <v>0</v>
      </c>
      <c r="P57" s="424">
        <v>0</v>
      </c>
      <c r="Q57" s="424"/>
      <c r="R57" s="426"/>
      <c r="S57" s="424"/>
      <c r="T57" s="427">
        <f t="shared" si="1"/>
        <v>0</v>
      </c>
      <c r="U57" s="427">
        <f t="shared" si="1"/>
        <v>0</v>
      </c>
      <c r="V57" s="427">
        <f t="shared" si="0"/>
        <v>0</v>
      </c>
      <c r="W57" s="427">
        <f t="shared" si="0"/>
        <v>0</v>
      </c>
      <c r="X57" s="427">
        <f t="shared" si="0"/>
        <v>0</v>
      </c>
      <c r="Y57" s="427"/>
      <c r="Z57" s="424"/>
      <c r="AA57" s="419"/>
      <c r="AB57" s="419"/>
      <c r="AC57" s="419"/>
      <c r="AD57" s="419"/>
      <c r="AE57" s="419"/>
      <c r="AF57" s="419"/>
      <c r="AG57" s="419"/>
    </row>
    <row r="58" spans="3:33">
      <c r="C58" s="217"/>
      <c r="D58" s="217" t="s">
        <v>428</v>
      </c>
      <c r="E58" s="217"/>
      <c r="F58" s="217"/>
      <c r="G58" s="217"/>
      <c r="H58" s="217"/>
      <c r="I58" s="217"/>
      <c r="J58" s="217"/>
      <c r="K58" s="217"/>
      <c r="L58" s="424">
        <v>0</v>
      </c>
      <c r="M58" s="424">
        <v>2449890</v>
      </c>
      <c r="N58" s="424">
        <v>0</v>
      </c>
      <c r="O58" s="424">
        <v>0</v>
      </c>
      <c r="P58" s="424">
        <v>0</v>
      </c>
      <c r="Q58" s="424"/>
      <c r="R58" s="426"/>
      <c r="S58" s="424"/>
      <c r="T58" s="427">
        <f t="shared" si="1"/>
        <v>0</v>
      </c>
      <c r="U58" s="427">
        <f t="shared" si="1"/>
        <v>0</v>
      </c>
      <c r="V58" s="427">
        <f t="shared" si="0"/>
        <v>0</v>
      </c>
      <c r="W58" s="427">
        <f t="shared" si="0"/>
        <v>0</v>
      </c>
      <c r="X58" s="427">
        <f t="shared" si="0"/>
        <v>0</v>
      </c>
      <c r="Y58" s="427"/>
      <c r="Z58" s="424"/>
      <c r="AA58" s="419"/>
      <c r="AB58" s="419"/>
      <c r="AC58" s="419"/>
      <c r="AD58" s="419"/>
      <c r="AE58" s="419"/>
      <c r="AF58" s="419"/>
      <c r="AG58" s="419"/>
    </row>
    <row r="59" spans="3:33">
      <c r="C59" s="217"/>
      <c r="D59" s="217" t="s">
        <v>429</v>
      </c>
      <c r="E59" s="217"/>
      <c r="F59" s="217"/>
      <c r="G59" s="217"/>
      <c r="H59" s="217"/>
      <c r="I59" s="217"/>
      <c r="J59" s="217"/>
      <c r="K59" s="217"/>
      <c r="L59" s="424">
        <v>0</v>
      </c>
      <c r="M59" s="424">
        <v>0</v>
      </c>
      <c r="N59" s="424">
        <v>1940940</v>
      </c>
      <c r="O59" s="424">
        <v>0</v>
      </c>
      <c r="P59" s="424">
        <v>0</v>
      </c>
      <c r="Q59" s="424"/>
      <c r="R59" s="426"/>
      <c r="S59" s="424"/>
      <c r="T59" s="427">
        <f t="shared" si="1"/>
        <v>0</v>
      </c>
      <c r="U59" s="427">
        <f t="shared" si="1"/>
        <v>0</v>
      </c>
      <c r="V59" s="427">
        <f t="shared" si="0"/>
        <v>0</v>
      </c>
      <c r="W59" s="427">
        <f t="shared" si="0"/>
        <v>0</v>
      </c>
      <c r="X59" s="427">
        <f t="shared" si="0"/>
        <v>0</v>
      </c>
      <c r="Y59" s="427"/>
      <c r="Z59" s="424"/>
      <c r="AA59" s="419"/>
      <c r="AB59" s="419"/>
      <c r="AC59" s="419"/>
      <c r="AD59" s="419"/>
      <c r="AE59" s="419"/>
      <c r="AF59" s="419"/>
      <c r="AG59" s="419"/>
    </row>
    <row r="60" spans="3:33">
      <c r="C60" s="217"/>
      <c r="D60" s="217" t="s">
        <v>430</v>
      </c>
      <c r="E60" s="217"/>
      <c r="F60" s="217"/>
      <c r="G60" s="217"/>
      <c r="H60" s="217"/>
      <c r="I60" s="217"/>
      <c r="J60" s="217"/>
      <c r="K60" s="217"/>
      <c r="L60" s="424">
        <v>0</v>
      </c>
      <c r="M60" s="424">
        <v>0</v>
      </c>
      <c r="N60" s="424">
        <v>0</v>
      </c>
      <c r="O60" s="424">
        <v>2878830</v>
      </c>
      <c r="P60" s="424">
        <v>0</v>
      </c>
      <c r="Q60" s="424"/>
      <c r="R60" s="426"/>
      <c r="S60" s="424"/>
      <c r="T60" s="427">
        <f t="shared" si="1"/>
        <v>0</v>
      </c>
      <c r="U60" s="427">
        <f t="shared" si="1"/>
        <v>0</v>
      </c>
      <c r="V60" s="427">
        <f t="shared" si="0"/>
        <v>0</v>
      </c>
      <c r="W60" s="427">
        <f t="shared" si="0"/>
        <v>0</v>
      </c>
      <c r="X60" s="427">
        <f t="shared" si="0"/>
        <v>0</v>
      </c>
      <c r="Y60" s="427"/>
      <c r="Z60" s="424"/>
      <c r="AA60" s="419"/>
      <c r="AB60" s="419"/>
      <c r="AC60" s="419"/>
      <c r="AD60" s="419"/>
      <c r="AE60" s="419"/>
      <c r="AF60" s="419"/>
      <c r="AG60" s="419"/>
    </row>
    <row r="61" spans="3:33">
      <c r="C61" s="217"/>
      <c r="D61" s="217" t="s">
        <v>431</v>
      </c>
      <c r="E61" s="217"/>
      <c r="F61" s="217"/>
      <c r="G61" s="217"/>
      <c r="H61" s="217"/>
      <c r="I61" s="217"/>
      <c r="J61" s="217"/>
      <c r="K61" s="217"/>
      <c r="L61" s="424">
        <v>0</v>
      </c>
      <c r="M61" s="424">
        <v>0</v>
      </c>
      <c r="N61" s="424">
        <v>0</v>
      </c>
      <c r="O61" s="424">
        <v>0</v>
      </c>
      <c r="P61" s="424">
        <v>2944800</v>
      </c>
      <c r="Q61" s="424"/>
      <c r="R61" s="426"/>
      <c r="S61" s="424"/>
      <c r="T61" s="427">
        <f t="shared" si="1"/>
        <v>0</v>
      </c>
      <c r="U61" s="427">
        <f t="shared" si="1"/>
        <v>0</v>
      </c>
      <c r="V61" s="427">
        <f t="shared" si="0"/>
        <v>0</v>
      </c>
      <c r="W61" s="427">
        <f t="shared" si="0"/>
        <v>0</v>
      </c>
      <c r="X61" s="427">
        <f t="shared" si="0"/>
        <v>0</v>
      </c>
      <c r="Y61" s="427"/>
      <c r="Z61" s="424"/>
      <c r="AA61" s="419"/>
      <c r="AB61" s="419"/>
      <c r="AC61" s="419"/>
      <c r="AD61" s="419"/>
      <c r="AE61" s="419"/>
      <c r="AF61" s="419"/>
      <c r="AG61" s="419"/>
    </row>
    <row r="62" spans="3:33">
      <c r="C62" s="217"/>
      <c r="D62" s="217" t="s">
        <v>384</v>
      </c>
      <c r="E62" s="217"/>
      <c r="F62" s="217"/>
      <c r="G62" s="217"/>
      <c r="H62" s="217"/>
      <c r="I62" s="217"/>
      <c r="J62" s="217"/>
      <c r="K62" s="217"/>
      <c r="L62" s="424">
        <v>-604200</v>
      </c>
      <c r="M62" s="424">
        <v>0</v>
      </c>
      <c r="N62" s="424">
        <v>0</v>
      </c>
      <c r="O62" s="424">
        <v>0</v>
      </c>
      <c r="P62" s="424">
        <v>0</v>
      </c>
      <c r="Q62" s="424"/>
      <c r="R62" s="426"/>
      <c r="S62" s="424"/>
      <c r="T62" s="427">
        <f t="shared" si="1"/>
        <v>0</v>
      </c>
      <c r="U62" s="427">
        <f t="shared" si="1"/>
        <v>0</v>
      </c>
      <c r="V62" s="427">
        <f t="shared" si="0"/>
        <v>0</v>
      </c>
      <c r="W62" s="427">
        <f t="shared" si="0"/>
        <v>0</v>
      </c>
      <c r="X62" s="427">
        <f t="shared" si="0"/>
        <v>0</v>
      </c>
      <c r="Y62" s="427"/>
      <c r="Z62" s="424"/>
      <c r="AA62" s="419"/>
      <c r="AB62" s="419"/>
      <c r="AC62" s="419"/>
      <c r="AD62" s="419"/>
      <c r="AE62" s="419"/>
      <c r="AF62" s="419"/>
      <c r="AG62" s="419"/>
    </row>
    <row r="63" spans="3:33">
      <c r="C63" s="217"/>
      <c r="D63" s="217" t="s">
        <v>383</v>
      </c>
      <c r="E63" s="217"/>
      <c r="F63" s="217"/>
      <c r="G63" s="217"/>
      <c r="H63" s="217"/>
      <c r="I63" s="217"/>
      <c r="J63" s="217"/>
      <c r="K63" s="217"/>
      <c r="L63" s="424">
        <v>0</v>
      </c>
      <c r="M63" s="424">
        <v>-4703400</v>
      </c>
      <c r="N63" s="424">
        <v>0</v>
      </c>
      <c r="O63" s="424">
        <v>0</v>
      </c>
      <c r="P63" s="424">
        <v>0</v>
      </c>
      <c r="Q63" s="424"/>
      <c r="R63" s="426"/>
      <c r="S63" s="424"/>
      <c r="T63" s="427">
        <f t="shared" si="1"/>
        <v>0</v>
      </c>
      <c r="U63" s="427">
        <f t="shared" si="1"/>
        <v>0</v>
      </c>
      <c r="V63" s="427">
        <f t="shared" si="0"/>
        <v>0</v>
      </c>
      <c r="W63" s="427">
        <f t="shared" si="0"/>
        <v>0</v>
      </c>
      <c r="X63" s="427">
        <f t="shared" si="0"/>
        <v>0</v>
      </c>
      <c r="Y63" s="427"/>
      <c r="Z63" s="424"/>
      <c r="AA63" s="419"/>
      <c r="AB63" s="419"/>
      <c r="AC63" s="419"/>
      <c r="AD63" s="419"/>
      <c r="AE63" s="419"/>
      <c r="AF63" s="419"/>
      <c r="AG63" s="419"/>
    </row>
    <row r="64" spans="3:33">
      <c r="C64" s="217"/>
      <c r="D64" s="217" t="s">
        <v>379</v>
      </c>
      <c r="E64" s="217"/>
      <c r="F64" s="217"/>
      <c r="G64" s="217"/>
      <c r="H64" s="217"/>
      <c r="I64" s="217"/>
      <c r="J64" s="217"/>
      <c r="K64" s="217"/>
      <c r="L64" s="424">
        <v>-104000</v>
      </c>
      <c r="M64" s="424">
        <v>0</v>
      </c>
      <c r="N64" s="424">
        <v>0</v>
      </c>
      <c r="O64" s="424">
        <v>0</v>
      </c>
      <c r="P64" s="424">
        <v>0</v>
      </c>
      <c r="Q64" s="424"/>
      <c r="R64" s="426"/>
      <c r="S64" s="424"/>
      <c r="T64" s="427">
        <f t="shared" si="1"/>
        <v>0</v>
      </c>
      <c r="U64" s="427">
        <f t="shared" si="1"/>
        <v>0</v>
      </c>
      <c r="V64" s="427">
        <f t="shared" si="0"/>
        <v>0</v>
      </c>
      <c r="W64" s="427">
        <f t="shared" si="0"/>
        <v>0</v>
      </c>
      <c r="X64" s="427">
        <f t="shared" si="0"/>
        <v>0</v>
      </c>
      <c r="Y64" s="427"/>
      <c r="Z64" s="424"/>
      <c r="AA64" s="419"/>
      <c r="AB64" s="419"/>
      <c r="AC64" s="419"/>
      <c r="AD64" s="419"/>
      <c r="AE64" s="419"/>
      <c r="AF64" s="419"/>
      <c r="AG64" s="419"/>
    </row>
    <row r="65" spans="3:33">
      <c r="C65" s="217"/>
      <c r="D65" s="217" t="s">
        <v>378</v>
      </c>
      <c r="E65" s="217"/>
      <c r="F65" s="217"/>
      <c r="G65" s="217"/>
      <c r="H65" s="217"/>
      <c r="I65" s="217"/>
      <c r="J65" s="217"/>
      <c r="K65" s="217"/>
      <c r="L65" s="424">
        <v>0</v>
      </c>
      <c r="M65" s="424">
        <v>-119000</v>
      </c>
      <c r="N65" s="424">
        <v>0</v>
      </c>
      <c r="O65" s="424">
        <v>0</v>
      </c>
      <c r="P65" s="424">
        <v>0</v>
      </c>
      <c r="Q65" s="424"/>
      <c r="R65" s="426"/>
      <c r="S65" s="424"/>
      <c r="T65" s="427">
        <f t="shared" si="1"/>
        <v>0</v>
      </c>
      <c r="U65" s="427">
        <f t="shared" si="1"/>
        <v>0</v>
      </c>
      <c r="V65" s="427">
        <f t="shared" si="0"/>
        <v>0</v>
      </c>
      <c r="W65" s="427">
        <f t="shared" si="0"/>
        <v>0</v>
      </c>
      <c r="X65" s="427">
        <f t="shared" si="0"/>
        <v>0</v>
      </c>
      <c r="Y65" s="427"/>
      <c r="Z65" s="424"/>
      <c r="AA65" s="419"/>
      <c r="AB65" s="419"/>
      <c r="AC65" s="419"/>
      <c r="AD65" s="419"/>
      <c r="AE65" s="419"/>
      <c r="AF65" s="419"/>
      <c r="AG65" s="419"/>
    </row>
    <row r="66" spans="3:33">
      <c r="C66" s="217"/>
      <c r="D66" s="217" t="s">
        <v>377</v>
      </c>
      <c r="E66" s="217"/>
      <c r="F66" s="217"/>
      <c r="G66" s="217"/>
      <c r="H66" s="217"/>
      <c r="I66" s="217"/>
      <c r="J66" s="217"/>
      <c r="K66" s="217"/>
      <c r="L66" s="424">
        <v>0</v>
      </c>
      <c r="M66" s="424">
        <v>0</v>
      </c>
      <c r="N66" s="424">
        <v>-122300</v>
      </c>
      <c r="O66" s="424">
        <v>0</v>
      </c>
      <c r="P66" s="424">
        <v>0</v>
      </c>
      <c r="Q66" s="424"/>
      <c r="R66" s="426"/>
      <c r="S66" s="424"/>
      <c r="T66" s="427">
        <f t="shared" si="1"/>
        <v>0</v>
      </c>
      <c r="U66" s="427">
        <f t="shared" si="1"/>
        <v>0</v>
      </c>
      <c r="V66" s="427">
        <f t="shared" si="0"/>
        <v>0</v>
      </c>
      <c r="W66" s="427">
        <f t="shared" si="0"/>
        <v>0</v>
      </c>
      <c r="X66" s="427">
        <f t="shared" si="0"/>
        <v>0</v>
      </c>
      <c r="Y66" s="427"/>
      <c r="Z66" s="424"/>
      <c r="AA66" s="419"/>
      <c r="AB66" s="419"/>
      <c r="AC66" s="419"/>
      <c r="AD66" s="419"/>
      <c r="AE66" s="419"/>
      <c r="AF66" s="419"/>
      <c r="AG66" s="419"/>
    </row>
    <row r="67" spans="3:33">
      <c r="C67" s="217"/>
      <c r="D67" s="217" t="s">
        <v>338</v>
      </c>
      <c r="E67" s="217"/>
      <c r="F67" s="217"/>
      <c r="G67" s="217"/>
      <c r="H67" s="217"/>
      <c r="I67" s="217"/>
      <c r="J67" s="217"/>
      <c r="K67" s="217"/>
      <c r="L67" s="424">
        <v>0</v>
      </c>
      <c r="M67" s="424">
        <v>0</v>
      </c>
      <c r="N67" s="424">
        <v>321390</v>
      </c>
      <c r="O67" s="424">
        <v>0</v>
      </c>
      <c r="P67" s="424">
        <v>0</v>
      </c>
      <c r="Q67" s="424"/>
      <c r="R67" s="426"/>
      <c r="S67" s="424"/>
      <c r="T67" s="427">
        <f t="shared" si="1"/>
        <v>0</v>
      </c>
      <c r="U67" s="427">
        <f t="shared" si="1"/>
        <v>0</v>
      </c>
      <c r="V67" s="427">
        <f t="shared" si="0"/>
        <v>0</v>
      </c>
      <c r="W67" s="427">
        <f t="shared" si="0"/>
        <v>0</v>
      </c>
      <c r="X67" s="427">
        <f t="shared" si="0"/>
        <v>0</v>
      </c>
      <c r="Y67" s="427"/>
      <c r="Z67" s="424"/>
      <c r="AA67" s="419"/>
      <c r="AB67" s="419"/>
      <c r="AC67" s="419"/>
      <c r="AD67" s="419"/>
      <c r="AE67" s="419"/>
      <c r="AF67" s="419"/>
      <c r="AG67" s="419"/>
    </row>
    <row r="68" spans="3:33">
      <c r="C68" s="217"/>
      <c r="D68" s="217" t="s">
        <v>341</v>
      </c>
      <c r="E68" s="217"/>
      <c r="F68" s="217"/>
      <c r="G68" s="217"/>
      <c r="H68" s="217"/>
      <c r="I68" s="217"/>
      <c r="J68" s="217"/>
      <c r="K68" s="217"/>
      <c r="L68" s="424">
        <v>0</v>
      </c>
      <c r="M68" s="424">
        <v>0</v>
      </c>
      <c r="N68" s="424">
        <v>0</v>
      </c>
      <c r="O68" s="424">
        <v>720000</v>
      </c>
      <c r="P68" s="424">
        <v>0</v>
      </c>
      <c r="Q68" s="424"/>
      <c r="R68" s="426"/>
      <c r="S68" s="424"/>
      <c r="T68" s="427">
        <f t="shared" si="1"/>
        <v>0</v>
      </c>
      <c r="U68" s="427">
        <f t="shared" si="1"/>
        <v>0</v>
      </c>
      <c r="V68" s="427">
        <f t="shared" si="1"/>
        <v>0</v>
      </c>
      <c r="W68" s="427">
        <f t="shared" si="1"/>
        <v>0</v>
      </c>
      <c r="X68" s="427">
        <f t="shared" si="1"/>
        <v>0</v>
      </c>
      <c r="Y68" s="427"/>
      <c r="Z68" s="424"/>
      <c r="AA68" s="419"/>
      <c r="AB68" s="419"/>
      <c r="AC68" s="419"/>
      <c r="AD68" s="419"/>
      <c r="AE68" s="419"/>
      <c r="AF68" s="419"/>
      <c r="AG68" s="419"/>
    </row>
    <row r="69" spans="3:33">
      <c r="C69" s="217"/>
      <c r="D69" s="217" t="s">
        <v>337</v>
      </c>
      <c r="E69" s="217"/>
      <c r="F69" s="217"/>
      <c r="G69" s="217"/>
      <c r="H69" s="217"/>
      <c r="I69" s="217"/>
      <c r="J69" s="217"/>
      <c r="K69" s="217"/>
      <c r="L69" s="424">
        <v>0</v>
      </c>
      <c r="M69" s="424">
        <v>0</v>
      </c>
      <c r="N69" s="424">
        <v>0</v>
      </c>
      <c r="O69" s="424">
        <v>1260000</v>
      </c>
      <c r="P69" s="424">
        <v>0</v>
      </c>
      <c r="Q69" s="424"/>
      <c r="R69" s="426"/>
      <c r="S69" s="424"/>
      <c r="T69" s="427">
        <f t="shared" ref="T69:X119" si="2">IF($R69="x",L69,0)</f>
        <v>0</v>
      </c>
      <c r="U69" s="427">
        <f t="shared" si="2"/>
        <v>0</v>
      </c>
      <c r="V69" s="427">
        <f t="shared" si="2"/>
        <v>0</v>
      </c>
      <c r="W69" s="427">
        <f t="shared" si="2"/>
        <v>0</v>
      </c>
      <c r="X69" s="427">
        <f t="shared" si="2"/>
        <v>0</v>
      </c>
      <c r="Y69" s="427"/>
      <c r="Z69" s="424"/>
      <c r="AA69" s="419"/>
      <c r="AB69" s="419"/>
      <c r="AC69" s="419"/>
      <c r="AD69" s="419"/>
      <c r="AE69" s="419"/>
      <c r="AF69" s="419"/>
      <c r="AG69" s="419"/>
    </row>
    <row r="70" spans="3:33">
      <c r="C70" s="217"/>
      <c r="D70" s="217" t="s">
        <v>336</v>
      </c>
      <c r="E70" s="217"/>
      <c r="F70" s="217"/>
      <c r="G70" s="217"/>
      <c r="H70" s="217"/>
      <c r="I70" s="217"/>
      <c r="J70" s="217"/>
      <c r="K70" s="217"/>
      <c r="L70" s="424">
        <v>0</v>
      </c>
      <c r="M70" s="424">
        <v>0</v>
      </c>
      <c r="N70" s="424">
        <v>0</v>
      </c>
      <c r="O70" s="424">
        <v>1125000</v>
      </c>
      <c r="P70" s="424">
        <v>0</v>
      </c>
      <c r="Q70" s="424"/>
      <c r="R70" s="426"/>
      <c r="S70" s="424"/>
      <c r="T70" s="427">
        <f t="shared" si="2"/>
        <v>0</v>
      </c>
      <c r="U70" s="427">
        <f t="shared" si="2"/>
        <v>0</v>
      </c>
      <c r="V70" s="427">
        <f t="shared" si="2"/>
        <v>0</v>
      </c>
      <c r="W70" s="427">
        <f t="shared" si="2"/>
        <v>0</v>
      </c>
      <c r="X70" s="427">
        <f t="shared" si="2"/>
        <v>0</v>
      </c>
      <c r="Y70" s="427"/>
      <c r="Z70" s="424"/>
      <c r="AA70" s="419"/>
      <c r="AB70" s="419"/>
      <c r="AC70" s="419"/>
      <c r="AD70" s="419"/>
      <c r="AE70" s="419"/>
      <c r="AF70" s="419"/>
      <c r="AG70" s="419"/>
    </row>
    <row r="71" spans="3:33">
      <c r="C71" s="217"/>
      <c r="D71" s="217" t="s">
        <v>347</v>
      </c>
      <c r="E71" s="217"/>
      <c r="F71" s="217"/>
      <c r="G71" s="217"/>
      <c r="H71" s="217"/>
      <c r="I71" s="217"/>
      <c r="J71" s="217"/>
      <c r="K71" s="217"/>
      <c r="L71" s="424">
        <v>0</v>
      </c>
      <c r="M71" s="424">
        <v>0</v>
      </c>
      <c r="N71" s="424">
        <v>189000</v>
      </c>
      <c r="O71" s="424">
        <v>0</v>
      </c>
      <c r="P71" s="424">
        <v>0</v>
      </c>
      <c r="Q71" s="424"/>
      <c r="R71" s="426"/>
      <c r="S71" s="424"/>
      <c r="T71" s="427">
        <f t="shared" si="2"/>
        <v>0</v>
      </c>
      <c r="U71" s="427">
        <f t="shared" si="2"/>
        <v>0</v>
      </c>
      <c r="V71" s="427">
        <f t="shared" si="2"/>
        <v>0</v>
      </c>
      <c r="W71" s="427">
        <f t="shared" si="2"/>
        <v>0</v>
      </c>
      <c r="X71" s="427">
        <f t="shared" si="2"/>
        <v>0</v>
      </c>
      <c r="Y71" s="427"/>
      <c r="Z71" s="424"/>
      <c r="AA71" s="419"/>
      <c r="AB71" s="419"/>
      <c r="AC71" s="419"/>
      <c r="AD71" s="419"/>
      <c r="AE71" s="419"/>
      <c r="AF71" s="419"/>
      <c r="AG71" s="419"/>
    </row>
    <row r="72" spans="3:33">
      <c r="C72" s="217"/>
      <c r="D72" s="217" t="s">
        <v>335</v>
      </c>
      <c r="E72" s="217"/>
      <c r="F72" s="217"/>
      <c r="G72" s="217"/>
      <c r="H72" s="217"/>
      <c r="I72" s="217"/>
      <c r="J72" s="217"/>
      <c r="K72" s="217"/>
      <c r="L72" s="424">
        <v>0</v>
      </c>
      <c r="M72" s="424">
        <v>0</v>
      </c>
      <c r="N72" s="424">
        <v>0</v>
      </c>
      <c r="O72" s="424">
        <v>650000</v>
      </c>
      <c r="P72" s="424">
        <v>0</v>
      </c>
      <c r="Q72" s="424"/>
      <c r="R72" s="426"/>
      <c r="S72" s="424"/>
      <c r="T72" s="427">
        <f t="shared" si="2"/>
        <v>0</v>
      </c>
      <c r="U72" s="427">
        <f t="shared" si="2"/>
        <v>0</v>
      </c>
      <c r="V72" s="427">
        <f t="shared" si="2"/>
        <v>0</v>
      </c>
      <c r="W72" s="427">
        <f t="shared" si="2"/>
        <v>0</v>
      </c>
      <c r="X72" s="427">
        <f t="shared" si="2"/>
        <v>0</v>
      </c>
      <c r="Y72" s="427"/>
      <c r="Z72" s="424"/>
      <c r="AA72" s="419"/>
      <c r="AB72" s="419"/>
      <c r="AC72" s="419"/>
      <c r="AD72" s="419"/>
      <c r="AE72" s="419"/>
      <c r="AF72" s="419"/>
      <c r="AG72" s="419"/>
    </row>
    <row r="73" spans="3:33">
      <c r="C73" s="217"/>
      <c r="D73" s="217" t="s">
        <v>346</v>
      </c>
      <c r="E73" s="217"/>
      <c r="F73" s="217"/>
      <c r="G73" s="217"/>
      <c r="H73" s="217"/>
      <c r="I73" s="217"/>
      <c r="J73" s="217"/>
      <c r="K73" s="217"/>
      <c r="L73" s="424">
        <v>0</v>
      </c>
      <c r="M73" s="424">
        <v>0</v>
      </c>
      <c r="N73" s="424">
        <v>597300</v>
      </c>
      <c r="O73" s="424">
        <v>0</v>
      </c>
      <c r="P73" s="424">
        <v>0</v>
      </c>
      <c r="Q73" s="424"/>
      <c r="R73" s="426"/>
      <c r="S73" s="424"/>
      <c r="T73" s="427">
        <f t="shared" si="2"/>
        <v>0</v>
      </c>
      <c r="U73" s="427">
        <f t="shared" si="2"/>
        <v>0</v>
      </c>
      <c r="V73" s="427">
        <f t="shared" si="2"/>
        <v>0</v>
      </c>
      <c r="W73" s="427">
        <f t="shared" si="2"/>
        <v>0</v>
      </c>
      <c r="X73" s="427">
        <f t="shared" si="2"/>
        <v>0</v>
      </c>
      <c r="Y73" s="427"/>
      <c r="Z73" s="424"/>
      <c r="AA73" s="419"/>
      <c r="AB73" s="419"/>
      <c r="AC73" s="419"/>
      <c r="AD73" s="419"/>
      <c r="AE73" s="419"/>
      <c r="AF73" s="419"/>
      <c r="AG73" s="419"/>
    </row>
    <row r="74" spans="3:33">
      <c r="C74" s="217"/>
      <c r="D74" s="217" t="s">
        <v>340</v>
      </c>
      <c r="E74" s="217"/>
      <c r="F74" s="217"/>
      <c r="G74" s="217"/>
      <c r="H74" s="217"/>
      <c r="I74" s="217"/>
      <c r="J74" s="217"/>
      <c r="K74" s="217"/>
      <c r="L74" s="424">
        <v>0</v>
      </c>
      <c r="M74" s="424">
        <v>0</v>
      </c>
      <c r="N74" s="424">
        <v>0</v>
      </c>
      <c r="O74" s="424">
        <v>270000</v>
      </c>
      <c r="P74" s="424">
        <v>0</v>
      </c>
      <c r="Q74" s="424"/>
      <c r="R74" s="426"/>
      <c r="S74" s="424"/>
      <c r="T74" s="427">
        <f t="shared" si="2"/>
        <v>0</v>
      </c>
      <c r="U74" s="427">
        <f t="shared" si="2"/>
        <v>0</v>
      </c>
      <c r="V74" s="427">
        <f t="shared" si="2"/>
        <v>0</v>
      </c>
      <c r="W74" s="427">
        <f t="shared" si="2"/>
        <v>0</v>
      </c>
      <c r="X74" s="427">
        <f t="shared" si="2"/>
        <v>0</v>
      </c>
      <c r="Y74" s="427"/>
      <c r="Z74" s="424"/>
      <c r="AA74" s="419"/>
      <c r="AB74" s="419"/>
      <c r="AC74" s="419"/>
      <c r="AD74" s="419"/>
      <c r="AE74" s="419"/>
      <c r="AF74" s="419"/>
      <c r="AG74" s="419"/>
    </row>
    <row r="75" spans="3:33">
      <c r="C75" s="217"/>
      <c r="D75" s="217" t="s">
        <v>334</v>
      </c>
      <c r="E75" s="217"/>
      <c r="F75" s="217"/>
      <c r="G75" s="217"/>
      <c r="H75" s="217"/>
      <c r="I75" s="217"/>
      <c r="J75" s="217"/>
      <c r="K75" s="217"/>
      <c r="L75" s="424">
        <v>0</v>
      </c>
      <c r="M75" s="424">
        <v>0</v>
      </c>
      <c r="N75" s="424">
        <v>0</v>
      </c>
      <c r="O75" s="424">
        <v>274900</v>
      </c>
      <c r="P75" s="424">
        <v>0</v>
      </c>
      <c r="Q75" s="424"/>
      <c r="R75" s="426"/>
      <c r="S75" s="424"/>
      <c r="T75" s="427">
        <f t="shared" si="2"/>
        <v>0</v>
      </c>
      <c r="U75" s="427">
        <f t="shared" si="2"/>
        <v>0</v>
      </c>
      <c r="V75" s="427">
        <f t="shared" si="2"/>
        <v>0</v>
      </c>
      <c r="W75" s="427">
        <f t="shared" si="2"/>
        <v>0</v>
      </c>
      <c r="X75" s="427">
        <f t="shared" si="2"/>
        <v>0</v>
      </c>
      <c r="Y75" s="427"/>
      <c r="Z75" s="424"/>
      <c r="AA75" s="419"/>
      <c r="AB75" s="419"/>
      <c r="AC75" s="419"/>
      <c r="AD75" s="419"/>
      <c r="AE75" s="419"/>
      <c r="AF75" s="419"/>
      <c r="AG75" s="419"/>
    </row>
    <row r="76" spans="3:33">
      <c r="C76" s="217"/>
      <c r="D76" s="217" t="s">
        <v>333</v>
      </c>
      <c r="E76" s="217"/>
      <c r="F76" s="217"/>
      <c r="G76" s="217"/>
      <c r="H76" s="217"/>
      <c r="I76" s="217"/>
      <c r="J76" s="217"/>
      <c r="K76" s="217"/>
      <c r="L76" s="424">
        <v>0</v>
      </c>
      <c r="M76" s="424">
        <v>0</v>
      </c>
      <c r="N76" s="424">
        <v>0</v>
      </c>
      <c r="O76" s="424">
        <v>1512800</v>
      </c>
      <c r="P76" s="424">
        <v>0</v>
      </c>
      <c r="Q76" s="424"/>
      <c r="R76" s="426"/>
      <c r="S76" s="424"/>
      <c r="T76" s="427">
        <f t="shared" si="2"/>
        <v>0</v>
      </c>
      <c r="U76" s="427">
        <f t="shared" si="2"/>
        <v>0</v>
      </c>
      <c r="V76" s="427">
        <f t="shared" si="2"/>
        <v>0</v>
      </c>
      <c r="W76" s="427">
        <f t="shared" si="2"/>
        <v>0</v>
      </c>
      <c r="X76" s="427">
        <f t="shared" si="2"/>
        <v>0</v>
      </c>
      <c r="Y76" s="427"/>
      <c r="Z76" s="424"/>
      <c r="AA76" s="419"/>
      <c r="AB76" s="419"/>
      <c r="AC76" s="419"/>
      <c r="AD76" s="419"/>
      <c r="AE76" s="419"/>
      <c r="AF76" s="419"/>
      <c r="AG76" s="419"/>
    </row>
    <row r="77" spans="3:33">
      <c r="C77" s="217"/>
      <c r="D77" s="217" t="s">
        <v>332</v>
      </c>
      <c r="E77" s="217"/>
      <c r="F77" s="217"/>
      <c r="G77" s="217"/>
      <c r="H77" s="217"/>
      <c r="I77" s="217"/>
      <c r="J77" s="217"/>
      <c r="K77" s="217"/>
      <c r="L77" s="424">
        <v>0</v>
      </c>
      <c r="M77" s="424">
        <v>0</v>
      </c>
      <c r="N77" s="424">
        <v>0</v>
      </c>
      <c r="O77" s="424">
        <v>405000</v>
      </c>
      <c r="P77" s="424">
        <v>0</v>
      </c>
      <c r="Q77" s="424"/>
      <c r="R77" s="426"/>
      <c r="S77" s="424"/>
      <c r="T77" s="427">
        <f t="shared" si="2"/>
        <v>0</v>
      </c>
      <c r="U77" s="427">
        <f t="shared" si="2"/>
        <v>0</v>
      </c>
      <c r="V77" s="427">
        <f t="shared" si="2"/>
        <v>0</v>
      </c>
      <c r="W77" s="427">
        <f t="shared" si="2"/>
        <v>0</v>
      </c>
      <c r="X77" s="427">
        <f t="shared" si="2"/>
        <v>0</v>
      </c>
      <c r="Y77" s="427"/>
      <c r="Z77" s="424"/>
      <c r="AA77" s="419"/>
      <c r="AB77" s="419"/>
      <c r="AC77" s="419"/>
      <c r="AD77" s="419"/>
      <c r="AE77" s="419"/>
      <c r="AF77" s="419"/>
      <c r="AG77" s="419"/>
    </row>
    <row r="78" spans="3:33">
      <c r="C78" s="217"/>
      <c r="D78" s="217" t="s">
        <v>331</v>
      </c>
      <c r="E78" s="217"/>
      <c r="F78" s="217"/>
      <c r="G78" s="217"/>
      <c r="H78" s="217"/>
      <c r="I78" s="217"/>
      <c r="J78" s="217"/>
      <c r="K78" s="217"/>
      <c r="L78" s="424">
        <v>0</v>
      </c>
      <c r="M78" s="424">
        <v>0</v>
      </c>
      <c r="N78" s="424">
        <v>0</v>
      </c>
      <c r="O78" s="424">
        <v>1000000</v>
      </c>
      <c r="P78" s="424">
        <v>0</v>
      </c>
      <c r="Q78" s="424"/>
      <c r="R78" s="426"/>
      <c r="S78" s="424"/>
      <c r="T78" s="427">
        <f t="shared" si="2"/>
        <v>0</v>
      </c>
      <c r="U78" s="427">
        <f t="shared" si="2"/>
        <v>0</v>
      </c>
      <c r="V78" s="427">
        <f t="shared" si="2"/>
        <v>0</v>
      </c>
      <c r="W78" s="427">
        <f t="shared" si="2"/>
        <v>0</v>
      </c>
      <c r="X78" s="427">
        <f t="shared" si="2"/>
        <v>0</v>
      </c>
      <c r="Y78" s="427"/>
      <c r="Z78" s="424"/>
      <c r="AA78" s="419"/>
      <c r="AB78" s="419"/>
      <c r="AC78" s="419"/>
      <c r="AD78" s="419"/>
      <c r="AE78" s="419"/>
      <c r="AF78" s="419"/>
      <c r="AG78" s="419"/>
    </row>
    <row r="79" spans="3:33">
      <c r="C79" s="217"/>
      <c r="D79" s="217" t="s">
        <v>330</v>
      </c>
      <c r="E79" s="217"/>
      <c r="F79" s="217"/>
      <c r="G79" s="217"/>
      <c r="H79" s="217"/>
      <c r="I79" s="217"/>
      <c r="J79" s="217"/>
      <c r="K79" s="217"/>
      <c r="L79" s="424">
        <v>0</v>
      </c>
      <c r="M79" s="424">
        <v>0</v>
      </c>
      <c r="N79" s="424">
        <v>0</v>
      </c>
      <c r="O79" s="424">
        <v>3780000</v>
      </c>
      <c r="P79" s="424">
        <v>0</v>
      </c>
      <c r="Q79" s="424"/>
      <c r="R79" s="426" t="s">
        <v>37</v>
      </c>
      <c r="S79" s="424"/>
      <c r="T79" s="427">
        <f t="shared" si="2"/>
        <v>0</v>
      </c>
      <c r="U79" s="427">
        <f t="shared" si="2"/>
        <v>0</v>
      </c>
      <c r="V79" s="427">
        <f t="shared" si="2"/>
        <v>0</v>
      </c>
      <c r="W79" s="427">
        <f t="shared" si="2"/>
        <v>3780000</v>
      </c>
      <c r="X79" s="427">
        <f t="shared" si="2"/>
        <v>0</v>
      </c>
      <c r="Y79" s="427"/>
      <c r="Z79" s="424"/>
      <c r="AA79" s="419"/>
      <c r="AB79" s="419"/>
      <c r="AC79" s="419"/>
      <c r="AD79" s="419"/>
      <c r="AE79" s="419"/>
      <c r="AF79" s="419"/>
      <c r="AG79" s="419"/>
    </row>
    <row r="80" spans="3:33">
      <c r="C80" s="217"/>
      <c r="D80" s="217" t="s">
        <v>328</v>
      </c>
      <c r="E80" s="217"/>
      <c r="F80" s="217"/>
      <c r="G80" s="217"/>
      <c r="H80" s="217"/>
      <c r="I80" s="217"/>
      <c r="J80" s="217"/>
      <c r="K80" s="217"/>
      <c r="L80" s="424">
        <v>0</v>
      </c>
      <c r="M80" s="424">
        <v>0</v>
      </c>
      <c r="N80" s="424">
        <v>676800</v>
      </c>
      <c r="O80" s="424">
        <v>0</v>
      </c>
      <c r="P80" s="424">
        <v>0</v>
      </c>
      <c r="Q80" s="424"/>
      <c r="R80" s="426"/>
      <c r="S80" s="424"/>
      <c r="T80" s="427">
        <f t="shared" si="2"/>
        <v>0</v>
      </c>
      <c r="U80" s="427">
        <f t="shared" si="2"/>
        <v>0</v>
      </c>
      <c r="V80" s="427">
        <f t="shared" si="2"/>
        <v>0</v>
      </c>
      <c r="W80" s="427">
        <f t="shared" si="2"/>
        <v>0</v>
      </c>
      <c r="X80" s="427">
        <f t="shared" si="2"/>
        <v>0</v>
      </c>
      <c r="Y80" s="427"/>
      <c r="Z80" s="424"/>
      <c r="AA80" s="419"/>
      <c r="AB80" s="419"/>
      <c r="AC80" s="419"/>
      <c r="AD80" s="419"/>
      <c r="AE80" s="419"/>
      <c r="AF80" s="419"/>
      <c r="AG80" s="419"/>
    </row>
    <row r="81" spans="3:33">
      <c r="C81" s="217"/>
      <c r="D81" s="217" t="s">
        <v>327</v>
      </c>
      <c r="E81" s="217"/>
      <c r="F81" s="217"/>
      <c r="G81" s="217"/>
      <c r="H81" s="217"/>
      <c r="I81" s="217"/>
      <c r="J81" s="217"/>
      <c r="K81" s="217"/>
      <c r="L81" s="424">
        <v>0</v>
      </c>
      <c r="M81" s="424">
        <v>0</v>
      </c>
      <c r="N81" s="424">
        <v>0</v>
      </c>
      <c r="O81" s="424">
        <v>524900</v>
      </c>
      <c r="P81" s="424">
        <v>0</v>
      </c>
      <c r="Q81" s="424"/>
      <c r="R81" s="426"/>
      <c r="S81" s="424"/>
      <c r="T81" s="427">
        <f t="shared" si="2"/>
        <v>0</v>
      </c>
      <c r="U81" s="427">
        <f t="shared" si="2"/>
        <v>0</v>
      </c>
      <c r="V81" s="427">
        <f t="shared" si="2"/>
        <v>0</v>
      </c>
      <c r="W81" s="427">
        <f t="shared" si="2"/>
        <v>0</v>
      </c>
      <c r="X81" s="427">
        <f t="shared" si="2"/>
        <v>0</v>
      </c>
      <c r="Y81" s="427"/>
      <c r="Z81" s="424"/>
      <c r="AA81" s="419"/>
      <c r="AB81" s="419"/>
      <c r="AC81" s="419"/>
      <c r="AD81" s="419"/>
      <c r="AE81" s="419"/>
      <c r="AF81" s="419"/>
      <c r="AG81" s="419"/>
    </row>
    <row r="82" spans="3:33">
      <c r="C82" s="217"/>
      <c r="D82" s="217" t="s">
        <v>386</v>
      </c>
      <c r="E82" s="217"/>
      <c r="F82" s="217"/>
      <c r="G82" s="217"/>
      <c r="H82" s="217"/>
      <c r="I82" s="217"/>
      <c r="J82" s="217"/>
      <c r="K82" s="217"/>
      <c r="L82" s="424">
        <v>0</v>
      </c>
      <c r="M82" s="424">
        <v>0</v>
      </c>
      <c r="N82" s="424">
        <v>200100</v>
      </c>
      <c r="O82" s="424">
        <v>0</v>
      </c>
      <c r="P82" s="424">
        <v>0</v>
      </c>
      <c r="Q82" s="424"/>
      <c r="R82" s="426"/>
      <c r="S82" s="424"/>
      <c r="T82" s="427">
        <f t="shared" si="2"/>
        <v>0</v>
      </c>
      <c r="U82" s="427">
        <f t="shared" si="2"/>
        <v>0</v>
      </c>
      <c r="V82" s="427">
        <f t="shared" si="2"/>
        <v>0</v>
      </c>
      <c r="W82" s="427">
        <f t="shared" si="2"/>
        <v>0</v>
      </c>
      <c r="X82" s="427">
        <f t="shared" si="2"/>
        <v>0</v>
      </c>
      <c r="Y82" s="427"/>
      <c r="Z82" s="424"/>
      <c r="AA82" s="419"/>
      <c r="AB82" s="419"/>
      <c r="AC82" s="419"/>
      <c r="AD82" s="419"/>
      <c r="AE82" s="419"/>
      <c r="AF82" s="419"/>
      <c r="AG82" s="419"/>
    </row>
    <row r="83" spans="3:33">
      <c r="C83" s="217"/>
      <c r="D83" s="217" t="s">
        <v>385</v>
      </c>
      <c r="E83" s="217"/>
      <c r="F83" s="217"/>
      <c r="G83" s="217"/>
      <c r="H83" s="217"/>
      <c r="I83" s="217"/>
      <c r="J83" s="217"/>
      <c r="K83" s="217"/>
      <c r="L83" s="424">
        <v>0</v>
      </c>
      <c r="M83" s="424">
        <v>0</v>
      </c>
      <c r="N83" s="424">
        <v>0</v>
      </c>
      <c r="O83" s="424">
        <v>200000</v>
      </c>
      <c r="P83" s="424">
        <v>0</v>
      </c>
      <c r="Q83" s="424"/>
      <c r="R83" s="426"/>
      <c r="S83" s="424"/>
      <c r="T83" s="427">
        <f t="shared" si="2"/>
        <v>0</v>
      </c>
      <c r="U83" s="427">
        <f t="shared" si="2"/>
        <v>0</v>
      </c>
      <c r="V83" s="427">
        <f t="shared" si="2"/>
        <v>0</v>
      </c>
      <c r="W83" s="427">
        <f t="shared" si="2"/>
        <v>0</v>
      </c>
      <c r="X83" s="427">
        <f t="shared" si="2"/>
        <v>0</v>
      </c>
      <c r="Y83" s="427"/>
      <c r="Z83" s="424"/>
      <c r="AA83" s="419"/>
      <c r="AB83" s="419"/>
      <c r="AC83" s="419"/>
      <c r="AD83" s="419"/>
      <c r="AE83" s="419"/>
      <c r="AF83" s="419"/>
      <c r="AG83" s="419"/>
    </row>
    <row r="84" spans="3:33">
      <c r="C84" s="217"/>
      <c r="D84" s="217" t="s">
        <v>381</v>
      </c>
      <c r="E84" s="217"/>
      <c r="F84" s="217"/>
      <c r="G84" s="217"/>
      <c r="H84" s="217"/>
      <c r="I84" s="217"/>
      <c r="J84" s="217"/>
      <c r="K84" s="217"/>
      <c r="L84" s="424">
        <v>0</v>
      </c>
      <c r="M84" s="424">
        <v>0</v>
      </c>
      <c r="N84" s="424">
        <v>200000</v>
      </c>
      <c r="O84" s="424">
        <v>0</v>
      </c>
      <c r="P84" s="424">
        <v>0</v>
      </c>
      <c r="Q84" s="424"/>
      <c r="R84" s="426"/>
      <c r="S84" s="424"/>
      <c r="T84" s="427">
        <f t="shared" si="2"/>
        <v>0</v>
      </c>
      <c r="U84" s="427">
        <f t="shared" si="2"/>
        <v>0</v>
      </c>
      <c r="V84" s="427">
        <f t="shared" si="2"/>
        <v>0</v>
      </c>
      <c r="W84" s="427">
        <f t="shared" si="2"/>
        <v>0</v>
      </c>
      <c r="X84" s="427">
        <f t="shared" si="2"/>
        <v>0</v>
      </c>
      <c r="Y84" s="427"/>
      <c r="Z84" s="424"/>
      <c r="AA84" s="419"/>
      <c r="AB84" s="419"/>
      <c r="AC84" s="419"/>
      <c r="AD84" s="419"/>
      <c r="AE84" s="419"/>
      <c r="AF84" s="419"/>
      <c r="AG84" s="419"/>
    </row>
    <row r="85" spans="3:33">
      <c r="C85" s="217"/>
      <c r="D85" s="217" t="s">
        <v>380</v>
      </c>
      <c r="E85" s="217"/>
      <c r="F85" s="217"/>
      <c r="G85" s="217"/>
      <c r="H85" s="217"/>
      <c r="I85" s="217"/>
      <c r="J85" s="217"/>
      <c r="K85" s="217"/>
      <c r="L85" s="424">
        <v>0</v>
      </c>
      <c r="M85" s="424">
        <v>0</v>
      </c>
      <c r="N85" s="424">
        <v>0</v>
      </c>
      <c r="O85" s="424">
        <v>200000</v>
      </c>
      <c r="P85" s="424">
        <v>0</v>
      </c>
      <c r="Q85" s="424"/>
      <c r="R85" s="426"/>
      <c r="S85" s="424"/>
      <c r="T85" s="427">
        <f t="shared" si="2"/>
        <v>0</v>
      </c>
      <c r="U85" s="427">
        <f t="shared" si="2"/>
        <v>0</v>
      </c>
      <c r="V85" s="427">
        <f t="shared" si="2"/>
        <v>0</v>
      </c>
      <c r="W85" s="427">
        <f t="shared" si="2"/>
        <v>0</v>
      </c>
      <c r="X85" s="427">
        <f t="shared" si="2"/>
        <v>0</v>
      </c>
      <c r="Y85" s="427"/>
      <c r="Z85" s="424"/>
      <c r="AA85" s="419"/>
      <c r="AB85" s="419"/>
      <c r="AC85" s="419"/>
      <c r="AD85" s="419"/>
      <c r="AE85" s="419"/>
      <c r="AF85" s="419"/>
      <c r="AG85" s="419"/>
    </row>
    <row r="86" spans="3:33">
      <c r="C86" s="217"/>
      <c r="D86" s="217" t="s">
        <v>326</v>
      </c>
      <c r="E86" s="217"/>
      <c r="F86" s="217"/>
      <c r="G86" s="217"/>
      <c r="H86" s="217"/>
      <c r="I86" s="217"/>
      <c r="J86" s="217"/>
      <c r="K86" s="217"/>
      <c r="L86" s="424">
        <v>0</v>
      </c>
      <c r="M86" s="424">
        <v>0</v>
      </c>
      <c r="N86" s="424">
        <v>0</v>
      </c>
      <c r="O86" s="424">
        <v>1369200</v>
      </c>
      <c r="P86" s="424">
        <v>0</v>
      </c>
      <c r="Q86" s="424"/>
      <c r="R86" s="426"/>
      <c r="S86" s="424"/>
      <c r="T86" s="427">
        <f t="shared" si="2"/>
        <v>0</v>
      </c>
      <c r="U86" s="427">
        <f t="shared" si="2"/>
        <v>0</v>
      </c>
      <c r="V86" s="427">
        <f t="shared" si="2"/>
        <v>0</v>
      </c>
      <c r="W86" s="427">
        <f t="shared" si="2"/>
        <v>0</v>
      </c>
      <c r="X86" s="427">
        <f t="shared" si="2"/>
        <v>0</v>
      </c>
      <c r="Y86" s="427"/>
      <c r="Z86" s="424"/>
      <c r="AA86" s="419"/>
      <c r="AB86" s="419"/>
      <c r="AC86" s="419"/>
      <c r="AD86" s="419"/>
      <c r="AE86" s="419"/>
      <c r="AF86" s="419"/>
      <c r="AG86" s="419"/>
    </row>
    <row r="87" spans="3:33">
      <c r="C87" s="217"/>
      <c r="D87" s="217" t="s">
        <v>344</v>
      </c>
      <c r="E87" s="217"/>
      <c r="F87" s="217"/>
      <c r="G87" s="217"/>
      <c r="H87" s="217"/>
      <c r="I87" s="217"/>
      <c r="J87" s="217"/>
      <c r="K87" s="217"/>
      <c r="L87" s="424">
        <v>0</v>
      </c>
      <c r="M87" s="424">
        <v>0</v>
      </c>
      <c r="N87" s="424">
        <v>100100</v>
      </c>
      <c r="O87" s="424">
        <v>0</v>
      </c>
      <c r="P87" s="424">
        <v>0</v>
      </c>
      <c r="Q87" s="424"/>
      <c r="R87" s="426"/>
      <c r="S87" s="424"/>
      <c r="T87" s="427">
        <f t="shared" si="2"/>
        <v>0</v>
      </c>
      <c r="U87" s="427">
        <f t="shared" si="2"/>
        <v>0</v>
      </c>
      <c r="V87" s="427">
        <f t="shared" si="2"/>
        <v>0</v>
      </c>
      <c r="W87" s="427">
        <f t="shared" si="2"/>
        <v>0</v>
      </c>
      <c r="X87" s="427">
        <f t="shared" si="2"/>
        <v>0</v>
      </c>
      <c r="Y87" s="427"/>
      <c r="Z87" s="424"/>
      <c r="AA87" s="419"/>
      <c r="AB87" s="419"/>
      <c r="AC87" s="419"/>
      <c r="AD87" s="419"/>
      <c r="AE87" s="419"/>
      <c r="AF87" s="419"/>
      <c r="AG87" s="419"/>
    </row>
    <row r="88" spans="3:33">
      <c r="C88" s="217"/>
      <c r="D88" s="217" t="s">
        <v>325</v>
      </c>
      <c r="E88" s="217"/>
      <c r="F88" s="217"/>
      <c r="G88" s="217"/>
      <c r="H88" s="217"/>
      <c r="I88" s="217"/>
      <c r="J88" s="217"/>
      <c r="K88" s="217"/>
      <c r="L88" s="424">
        <v>0</v>
      </c>
      <c r="M88" s="424">
        <v>0</v>
      </c>
      <c r="N88" s="424">
        <v>0</v>
      </c>
      <c r="O88" s="424">
        <v>400000</v>
      </c>
      <c r="P88" s="424">
        <v>0</v>
      </c>
      <c r="Q88" s="424"/>
      <c r="R88" s="426"/>
      <c r="S88" s="424"/>
      <c r="T88" s="427">
        <f t="shared" si="2"/>
        <v>0</v>
      </c>
      <c r="U88" s="427">
        <f t="shared" si="2"/>
        <v>0</v>
      </c>
      <c r="V88" s="427">
        <f t="shared" si="2"/>
        <v>0</v>
      </c>
      <c r="W88" s="427">
        <f t="shared" si="2"/>
        <v>0</v>
      </c>
      <c r="X88" s="427">
        <f t="shared" si="2"/>
        <v>0</v>
      </c>
      <c r="Y88" s="427"/>
      <c r="Z88" s="424"/>
      <c r="AA88" s="419"/>
      <c r="AB88" s="419"/>
      <c r="AC88" s="419"/>
      <c r="AD88" s="419"/>
      <c r="AE88" s="419"/>
      <c r="AF88" s="419"/>
      <c r="AG88" s="419"/>
    </row>
    <row r="89" spans="3:33">
      <c r="C89" s="217"/>
      <c r="D89" s="217" t="s">
        <v>313</v>
      </c>
      <c r="E89" s="217"/>
      <c r="F89" s="217"/>
      <c r="G89" s="217"/>
      <c r="H89" s="217"/>
      <c r="I89" s="217"/>
      <c r="J89" s="217"/>
      <c r="K89" s="217"/>
      <c r="L89" s="424">
        <v>0</v>
      </c>
      <c r="M89" s="424">
        <v>0</v>
      </c>
      <c r="N89" s="424">
        <v>0</v>
      </c>
      <c r="O89" s="424">
        <v>0</v>
      </c>
      <c r="P89" s="424">
        <v>300000</v>
      </c>
      <c r="Q89" s="424"/>
      <c r="R89" s="426"/>
      <c r="S89" s="424"/>
      <c r="T89" s="427">
        <f t="shared" si="2"/>
        <v>0</v>
      </c>
      <c r="U89" s="427">
        <f t="shared" si="2"/>
        <v>0</v>
      </c>
      <c r="V89" s="427">
        <f t="shared" si="2"/>
        <v>0</v>
      </c>
      <c r="W89" s="427">
        <f t="shared" si="2"/>
        <v>0</v>
      </c>
      <c r="X89" s="427">
        <f t="shared" si="2"/>
        <v>0</v>
      </c>
      <c r="Y89" s="427"/>
      <c r="Z89" s="424"/>
      <c r="AA89" s="419"/>
      <c r="AB89" s="419"/>
      <c r="AC89" s="419"/>
      <c r="AD89" s="419"/>
      <c r="AE89" s="419"/>
      <c r="AF89" s="419"/>
      <c r="AG89" s="419"/>
    </row>
    <row r="90" spans="3:33">
      <c r="C90" s="217"/>
      <c r="D90" s="217" t="s">
        <v>343</v>
      </c>
      <c r="E90" s="217"/>
      <c r="F90" s="217"/>
      <c r="G90" s="217"/>
      <c r="H90" s="217"/>
      <c r="I90" s="217"/>
      <c r="J90" s="217"/>
      <c r="K90" s="217"/>
      <c r="L90" s="424">
        <v>0</v>
      </c>
      <c r="M90" s="424">
        <v>0</v>
      </c>
      <c r="N90" s="424">
        <v>300000</v>
      </c>
      <c r="O90" s="424">
        <v>0</v>
      </c>
      <c r="P90" s="424">
        <v>0</v>
      </c>
      <c r="Q90" s="424"/>
      <c r="R90" s="426"/>
      <c r="S90" s="424"/>
      <c r="T90" s="427">
        <f t="shared" si="2"/>
        <v>0</v>
      </c>
      <c r="U90" s="427">
        <f t="shared" si="2"/>
        <v>0</v>
      </c>
      <c r="V90" s="427">
        <f t="shared" si="2"/>
        <v>0</v>
      </c>
      <c r="W90" s="427">
        <f t="shared" si="2"/>
        <v>0</v>
      </c>
      <c r="X90" s="427">
        <f t="shared" si="2"/>
        <v>0</v>
      </c>
      <c r="Y90" s="427"/>
      <c r="Z90" s="424"/>
      <c r="AA90" s="419"/>
      <c r="AB90" s="419"/>
      <c r="AC90" s="419"/>
      <c r="AD90" s="419"/>
      <c r="AE90" s="419"/>
      <c r="AF90" s="419"/>
      <c r="AG90" s="419"/>
    </row>
    <row r="91" spans="3:33">
      <c r="C91" s="217"/>
      <c r="D91" s="217" t="s">
        <v>324</v>
      </c>
      <c r="E91" s="217"/>
      <c r="F91" s="217"/>
      <c r="G91" s="217"/>
      <c r="H91" s="217"/>
      <c r="I91" s="217"/>
      <c r="J91" s="217"/>
      <c r="K91" s="217"/>
      <c r="L91" s="424">
        <v>0</v>
      </c>
      <c r="M91" s="424">
        <v>0</v>
      </c>
      <c r="N91" s="424">
        <v>0</v>
      </c>
      <c r="O91" s="424">
        <v>1226800</v>
      </c>
      <c r="P91" s="424">
        <v>0</v>
      </c>
      <c r="Q91" s="424"/>
      <c r="R91" s="426"/>
      <c r="S91" s="424"/>
      <c r="T91" s="427">
        <f t="shared" si="2"/>
        <v>0</v>
      </c>
      <c r="U91" s="427">
        <f t="shared" si="2"/>
        <v>0</v>
      </c>
      <c r="V91" s="427">
        <f t="shared" si="2"/>
        <v>0</v>
      </c>
      <c r="W91" s="427">
        <f t="shared" si="2"/>
        <v>0</v>
      </c>
      <c r="X91" s="427">
        <f t="shared" si="2"/>
        <v>0</v>
      </c>
      <c r="Y91" s="427"/>
      <c r="Z91" s="424"/>
      <c r="AA91" s="419"/>
      <c r="AB91" s="419"/>
      <c r="AC91" s="419"/>
      <c r="AD91" s="419"/>
      <c r="AE91" s="419"/>
      <c r="AF91" s="419"/>
      <c r="AG91" s="419"/>
    </row>
    <row r="92" spans="3:33">
      <c r="C92" s="217"/>
      <c r="D92" s="217" t="s">
        <v>323</v>
      </c>
      <c r="E92" s="217"/>
      <c r="F92" s="217"/>
      <c r="G92" s="217"/>
      <c r="H92" s="217"/>
      <c r="I92" s="217"/>
      <c r="J92" s="217"/>
      <c r="K92" s="217"/>
      <c r="L92" s="424">
        <v>0</v>
      </c>
      <c r="M92" s="424">
        <v>0</v>
      </c>
      <c r="N92" s="424">
        <v>0</v>
      </c>
      <c r="O92" s="424">
        <v>821100</v>
      </c>
      <c r="P92" s="424">
        <v>0</v>
      </c>
      <c r="Q92" s="424"/>
      <c r="R92" s="426"/>
      <c r="S92" s="424"/>
      <c r="T92" s="427">
        <f t="shared" si="2"/>
        <v>0</v>
      </c>
      <c r="U92" s="427">
        <f t="shared" si="2"/>
        <v>0</v>
      </c>
      <c r="V92" s="427">
        <f t="shared" si="2"/>
        <v>0</v>
      </c>
      <c r="W92" s="427">
        <f t="shared" si="2"/>
        <v>0</v>
      </c>
      <c r="X92" s="427">
        <f t="shared" si="2"/>
        <v>0</v>
      </c>
      <c r="Y92" s="427"/>
      <c r="Z92" s="424"/>
      <c r="AA92" s="419"/>
      <c r="AB92" s="419"/>
      <c r="AC92" s="419"/>
      <c r="AD92" s="419"/>
      <c r="AE92" s="419"/>
      <c r="AF92" s="419"/>
      <c r="AG92" s="419"/>
    </row>
    <row r="93" spans="3:33">
      <c r="C93" s="217"/>
      <c r="D93" s="217" t="s">
        <v>322</v>
      </c>
      <c r="E93" s="217"/>
      <c r="F93" s="217"/>
      <c r="G93" s="217"/>
      <c r="H93" s="217"/>
      <c r="I93" s="217"/>
      <c r="J93" s="217"/>
      <c r="K93" s="217"/>
      <c r="L93" s="424">
        <v>0</v>
      </c>
      <c r="M93" s="424">
        <v>0</v>
      </c>
      <c r="N93" s="424">
        <v>75000</v>
      </c>
      <c r="O93" s="424">
        <v>0</v>
      </c>
      <c r="P93" s="424">
        <v>0</v>
      </c>
      <c r="Q93" s="424"/>
      <c r="R93" s="426"/>
      <c r="S93" s="424"/>
      <c r="T93" s="427">
        <f t="shared" si="2"/>
        <v>0</v>
      </c>
      <c r="U93" s="427">
        <f t="shared" si="2"/>
        <v>0</v>
      </c>
      <c r="V93" s="427">
        <f t="shared" si="2"/>
        <v>0</v>
      </c>
      <c r="W93" s="427">
        <f t="shared" si="2"/>
        <v>0</v>
      </c>
      <c r="X93" s="427">
        <f t="shared" si="2"/>
        <v>0</v>
      </c>
      <c r="Y93" s="427"/>
      <c r="Z93" s="424"/>
      <c r="AA93" s="419"/>
      <c r="AB93" s="419"/>
      <c r="AC93" s="419"/>
      <c r="AD93" s="419"/>
      <c r="AE93" s="419"/>
      <c r="AF93" s="419"/>
      <c r="AG93" s="419"/>
    </row>
    <row r="94" spans="3:33">
      <c r="C94" s="217"/>
      <c r="D94" s="217" t="s">
        <v>312</v>
      </c>
      <c r="E94" s="217"/>
      <c r="F94" s="217"/>
      <c r="G94" s="217"/>
      <c r="H94" s="217"/>
      <c r="I94" s="217"/>
      <c r="J94" s="217"/>
      <c r="K94" s="217"/>
      <c r="L94" s="424">
        <v>0</v>
      </c>
      <c r="M94" s="424">
        <v>0</v>
      </c>
      <c r="N94" s="424">
        <v>0</v>
      </c>
      <c r="O94" s="424">
        <v>75000</v>
      </c>
      <c r="P94" s="424">
        <v>0</v>
      </c>
      <c r="Q94" s="424"/>
      <c r="R94" s="426"/>
      <c r="S94" s="424"/>
      <c r="T94" s="427">
        <f t="shared" si="2"/>
        <v>0</v>
      </c>
      <c r="U94" s="427">
        <f t="shared" si="2"/>
        <v>0</v>
      </c>
      <c r="V94" s="427">
        <f t="shared" si="2"/>
        <v>0</v>
      </c>
      <c r="W94" s="427">
        <f t="shared" si="2"/>
        <v>0</v>
      </c>
      <c r="X94" s="427">
        <f t="shared" si="2"/>
        <v>0</v>
      </c>
      <c r="Y94" s="427"/>
      <c r="Z94" s="424"/>
      <c r="AA94" s="419"/>
      <c r="AB94" s="419"/>
      <c r="AC94" s="419"/>
      <c r="AD94" s="419"/>
      <c r="AE94" s="419"/>
      <c r="AF94" s="419"/>
      <c r="AG94" s="419"/>
    </row>
    <row r="95" spans="3:33">
      <c r="C95" s="217"/>
      <c r="D95" s="217" t="s">
        <v>342</v>
      </c>
      <c r="E95" s="217"/>
      <c r="F95" s="217"/>
      <c r="G95" s="217"/>
      <c r="H95" s="217"/>
      <c r="I95" s="217"/>
      <c r="J95" s="217"/>
      <c r="K95" s="217"/>
      <c r="L95" s="424">
        <v>0</v>
      </c>
      <c r="M95" s="424">
        <v>0</v>
      </c>
      <c r="N95" s="424">
        <v>100000</v>
      </c>
      <c r="O95" s="424">
        <v>0</v>
      </c>
      <c r="P95" s="424">
        <v>0</v>
      </c>
      <c r="Q95" s="424"/>
      <c r="R95" s="426"/>
      <c r="S95" s="424"/>
      <c r="T95" s="427">
        <f t="shared" si="2"/>
        <v>0</v>
      </c>
      <c r="U95" s="427">
        <f t="shared" si="2"/>
        <v>0</v>
      </c>
      <c r="V95" s="427">
        <f t="shared" si="2"/>
        <v>0</v>
      </c>
      <c r="W95" s="427">
        <f t="shared" si="2"/>
        <v>0</v>
      </c>
      <c r="X95" s="427">
        <f t="shared" si="2"/>
        <v>0</v>
      </c>
      <c r="Y95" s="427"/>
      <c r="Z95" s="424"/>
      <c r="AA95" s="419"/>
      <c r="AB95" s="419"/>
      <c r="AC95" s="419"/>
      <c r="AD95" s="419"/>
      <c r="AE95" s="419"/>
      <c r="AF95" s="419"/>
      <c r="AG95" s="419"/>
    </row>
    <row r="96" spans="3:33">
      <c r="C96" s="217"/>
      <c r="D96" s="217" t="s">
        <v>321</v>
      </c>
      <c r="E96" s="217"/>
      <c r="F96" s="217"/>
      <c r="G96" s="217"/>
      <c r="H96" s="217"/>
      <c r="I96" s="217"/>
      <c r="J96" s="217"/>
      <c r="K96" s="217"/>
      <c r="L96" s="424">
        <v>0</v>
      </c>
      <c r="M96" s="424">
        <v>0</v>
      </c>
      <c r="N96" s="424">
        <v>0</v>
      </c>
      <c r="O96" s="424">
        <v>4699700</v>
      </c>
      <c r="P96" s="424">
        <v>0</v>
      </c>
      <c r="Q96" s="424"/>
      <c r="R96" s="426"/>
      <c r="S96" s="424"/>
      <c r="T96" s="427">
        <f t="shared" si="2"/>
        <v>0</v>
      </c>
      <c r="U96" s="427">
        <f t="shared" si="2"/>
        <v>0</v>
      </c>
      <c r="V96" s="427">
        <f t="shared" si="2"/>
        <v>0</v>
      </c>
      <c r="W96" s="427">
        <f t="shared" si="2"/>
        <v>0</v>
      </c>
      <c r="X96" s="427">
        <f t="shared" si="2"/>
        <v>0</v>
      </c>
      <c r="Y96" s="427"/>
      <c r="Z96" s="424"/>
      <c r="AA96" s="419"/>
      <c r="AB96" s="419"/>
      <c r="AC96" s="419"/>
      <c r="AD96" s="419"/>
      <c r="AE96" s="419"/>
      <c r="AF96" s="419"/>
      <c r="AG96" s="419"/>
    </row>
    <row r="97" spans="3:33">
      <c r="C97" s="217"/>
      <c r="D97" s="217" t="s">
        <v>320</v>
      </c>
      <c r="E97" s="217"/>
      <c r="F97" s="217"/>
      <c r="G97" s="217"/>
      <c r="H97" s="217"/>
      <c r="I97" s="217"/>
      <c r="J97" s="217"/>
      <c r="K97" s="217"/>
      <c r="L97" s="424">
        <v>0</v>
      </c>
      <c r="M97" s="424">
        <v>0</v>
      </c>
      <c r="N97" s="424">
        <v>1000000</v>
      </c>
      <c r="O97" s="424">
        <v>0</v>
      </c>
      <c r="P97" s="424">
        <v>0</v>
      </c>
      <c r="Q97" s="424"/>
      <c r="R97" s="426"/>
      <c r="S97" s="424"/>
      <c r="T97" s="427">
        <f t="shared" si="2"/>
        <v>0</v>
      </c>
      <c r="U97" s="427">
        <f t="shared" si="2"/>
        <v>0</v>
      </c>
      <c r="V97" s="427">
        <f t="shared" si="2"/>
        <v>0</v>
      </c>
      <c r="W97" s="427">
        <f t="shared" si="2"/>
        <v>0</v>
      </c>
      <c r="X97" s="427">
        <f t="shared" si="2"/>
        <v>0</v>
      </c>
      <c r="Y97" s="427"/>
      <c r="Z97" s="424"/>
      <c r="AA97" s="419"/>
      <c r="AB97" s="419"/>
      <c r="AC97" s="419"/>
      <c r="AD97" s="419"/>
      <c r="AE97" s="419"/>
      <c r="AF97" s="419"/>
      <c r="AG97" s="419"/>
    </row>
    <row r="98" spans="3:33">
      <c r="C98" s="217"/>
      <c r="D98" s="217" t="s">
        <v>423</v>
      </c>
      <c r="E98" s="217"/>
      <c r="F98" s="217"/>
      <c r="G98" s="217"/>
      <c r="H98" s="217"/>
      <c r="I98" s="217"/>
      <c r="J98" s="217"/>
      <c r="K98" s="217"/>
      <c r="L98" s="424">
        <v>0</v>
      </c>
      <c r="M98" s="424">
        <v>0</v>
      </c>
      <c r="N98" s="424">
        <v>0</v>
      </c>
      <c r="O98" s="424">
        <v>0</v>
      </c>
      <c r="P98" s="424">
        <v>0</v>
      </c>
      <c r="Q98" s="424"/>
      <c r="R98" s="426"/>
      <c r="S98" s="424"/>
      <c r="T98" s="427">
        <f t="shared" si="2"/>
        <v>0</v>
      </c>
      <c r="U98" s="427">
        <f t="shared" si="2"/>
        <v>0</v>
      </c>
      <c r="V98" s="427">
        <f t="shared" si="2"/>
        <v>0</v>
      </c>
      <c r="W98" s="427">
        <f t="shared" si="2"/>
        <v>0</v>
      </c>
      <c r="X98" s="427">
        <f t="shared" si="2"/>
        <v>0</v>
      </c>
      <c r="Y98" s="427"/>
      <c r="Z98" s="424"/>
      <c r="AA98" s="419"/>
      <c r="AB98" s="419"/>
      <c r="AC98" s="419"/>
      <c r="AD98" s="419"/>
      <c r="AE98" s="419"/>
      <c r="AF98" s="419"/>
      <c r="AG98" s="419"/>
    </row>
    <row r="99" spans="3:33">
      <c r="C99" s="217"/>
      <c r="D99" s="217" t="s">
        <v>439</v>
      </c>
      <c r="E99" s="217"/>
      <c r="F99" s="217"/>
      <c r="G99" s="217"/>
      <c r="H99" s="217"/>
      <c r="I99" s="217"/>
      <c r="J99" s="217"/>
      <c r="K99" s="217"/>
      <c r="L99" s="424">
        <v>0</v>
      </c>
      <c r="M99" s="424">
        <v>0</v>
      </c>
      <c r="N99" s="424">
        <v>250800</v>
      </c>
      <c r="O99" s="424">
        <v>0</v>
      </c>
      <c r="P99" s="424">
        <v>0</v>
      </c>
      <c r="Q99" s="424"/>
      <c r="R99" s="426"/>
      <c r="S99" s="424"/>
      <c r="T99" s="427">
        <f t="shared" si="2"/>
        <v>0</v>
      </c>
      <c r="U99" s="427">
        <f t="shared" si="2"/>
        <v>0</v>
      </c>
      <c r="V99" s="427">
        <f t="shared" si="2"/>
        <v>0</v>
      </c>
      <c r="W99" s="427">
        <f t="shared" si="2"/>
        <v>0</v>
      </c>
      <c r="X99" s="427">
        <f t="shared" si="2"/>
        <v>0</v>
      </c>
      <c r="Y99" s="427"/>
      <c r="Z99" s="424"/>
      <c r="AA99" s="419"/>
      <c r="AB99" s="419"/>
      <c r="AC99" s="419"/>
      <c r="AD99" s="419"/>
      <c r="AE99" s="419"/>
      <c r="AF99" s="419"/>
      <c r="AG99" s="419"/>
    </row>
    <row r="100" spans="3:33">
      <c r="C100" s="217"/>
      <c r="D100" s="217" t="s">
        <v>388</v>
      </c>
      <c r="E100" s="217"/>
      <c r="F100" s="217"/>
      <c r="G100" s="217"/>
      <c r="H100" s="217"/>
      <c r="I100" s="217"/>
      <c r="J100" s="217"/>
      <c r="K100" s="217"/>
      <c r="L100" s="424">
        <v>0</v>
      </c>
      <c r="M100" s="424">
        <v>0</v>
      </c>
      <c r="N100" s="424">
        <v>0</v>
      </c>
      <c r="O100" s="424">
        <v>550000</v>
      </c>
      <c r="P100" s="424">
        <v>0</v>
      </c>
      <c r="Q100" s="424"/>
      <c r="R100" s="426"/>
      <c r="S100" s="424"/>
      <c r="T100" s="427">
        <f t="shared" si="2"/>
        <v>0</v>
      </c>
      <c r="U100" s="427">
        <f t="shared" si="2"/>
        <v>0</v>
      </c>
      <c r="V100" s="427">
        <f t="shared" si="2"/>
        <v>0</v>
      </c>
      <c r="W100" s="427">
        <f t="shared" si="2"/>
        <v>0</v>
      </c>
      <c r="X100" s="427">
        <f t="shared" si="2"/>
        <v>0</v>
      </c>
      <c r="Y100" s="427"/>
      <c r="Z100" s="424"/>
      <c r="AA100" s="419"/>
      <c r="AB100" s="419"/>
      <c r="AC100" s="419"/>
      <c r="AD100" s="419"/>
      <c r="AE100" s="419"/>
      <c r="AF100" s="419"/>
      <c r="AG100" s="419"/>
    </row>
    <row r="101" spans="3:33">
      <c r="C101" s="217"/>
      <c r="D101" s="217" t="s">
        <v>338</v>
      </c>
      <c r="E101" s="217"/>
      <c r="F101" s="217"/>
      <c r="G101" s="217"/>
      <c r="H101" s="217"/>
      <c r="I101" s="217"/>
      <c r="J101" s="217"/>
      <c r="K101" s="217"/>
      <c r="L101" s="424">
        <v>0</v>
      </c>
      <c r="M101" s="424">
        <v>0</v>
      </c>
      <c r="N101" s="424">
        <v>0</v>
      </c>
      <c r="O101" s="424">
        <v>450090</v>
      </c>
      <c r="P101" s="424">
        <v>0</v>
      </c>
      <c r="Q101" s="424"/>
      <c r="R101" s="426"/>
      <c r="S101" s="424"/>
      <c r="T101" s="427">
        <f t="shared" si="2"/>
        <v>0</v>
      </c>
      <c r="U101" s="427">
        <f t="shared" si="2"/>
        <v>0</v>
      </c>
      <c r="V101" s="427">
        <f t="shared" si="2"/>
        <v>0</v>
      </c>
      <c r="W101" s="427">
        <f t="shared" si="2"/>
        <v>0</v>
      </c>
      <c r="X101" s="427">
        <f t="shared" si="2"/>
        <v>0</v>
      </c>
      <c r="Y101" s="427"/>
      <c r="Z101" s="424"/>
      <c r="AA101" s="419"/>
      <c r="AB101" s="419"/>
      <c r="AC101" s="419"/>
      <c r="AD101" s="419"/>
      <c r="AE101" s="419"/>
      <c r="AF101" s="419"/>
      <c r="AG101" s="419"/>
    </row>
    <row r="102" spans="3:33">
      <c r="C102" s="217"/>
      <c r="D102" s="217" t="s">
        <v>311</v>
      </c>
      <c r="E102" s="217"/>
      <c r="F102" s="217"/>
      <c r="G102" s="217"/>
      <c r="H102" s="217"/>
      <c r="I102" s="217"/>
      <c r="J102" s="217"/>
      <c r="K102" s="217"/>
      <c r="L102" s="424">
        <v>0</v>
      </c>
      <c r="M102" s="424">
        <v>0</v>
      </c>
      <c r="N102" s="424">
        <v>0</v>
      </c>
      <c r="O102" s="424">
        <v>0</v>
      </c>
      <c r="P102" s="424">
        <v>540000</v>
      </c>
      <c r="Q102" s="424"/>
      <c r="R102" s="426"/>
      <c r="S102" s="424"/>
      <c r="T102" s="427">
        <f t="shared" si="2"/>
        <v>0</v>
      </c>
      <c r="U102" s="427">
        <f t="shared" si="2"/>
        <v>0</v>
      </c>
      <c r="V102" s="427">
        <f t="shared" si="2"/>
        <v>0</v>
      </c>
      <c r="W102" s="427">
        <f t="shared" si="2"/>
        <v>0</v>
      </c>
      <c r="X102" s="427">
        <f t="shared" si="2"/>
        <v>0</v>
      </c>
      <c r="Y102" s="427"/>
      <c r="Z102" s="424"/>
      <c r="AA102" s="419"/>
      <c r="AB102" s="419"/>
      <c r="AC102" s="419"/>
      <c r="AD102" s="419"/>
      <c r="AE102" s="419"/>
      <c r="AF102" s="419"/>
      <c r="AG102" s="419"/>
    </row>
    <row r="103" spans="3:33">
      <c r="C103" s="217"/>
      <c r="D103" s="217" t="s">
        <v>310</v>
      </c>
      <c r="E103" s="217"/>
      <c r="F103" s="217"/>
      <c r="G103" s="217"/>
      <c r="H103" s="217"/>
      <c r="I103" s="217"/>
      <c r="J103" s="217"/>
      <c r="K103" s="217"/>
      <c r="L103" s="424">
        <v>0</v>
      </c>
      <c r="M103" s="424">
        <v>0</v>
      </c>
      <c r="N103" s="424">
        <v>0</v>
      </c>
      <c r="O103" s="424">
        <v>0</v>
      </c>
      <c r="P103" s="424">
        <v>990090</v>
      </c>
      <c r="Q103" s="424"/>
      <c r="R103" s="426"/>
      <c r="S103" s="424"/>
      <c r="T103" s="427">
        <f t="shared" si="2"/>
        <v>0</v>
      </c>
      <c r="U103" s="427">
        <f t="shared" si="2"/>
        <v>0</v>
      </c>
      <c r="V103" s="427">
        <f t="shared" si="2"/>
        <v>0</v>
      </c>
      <c r="W103" s="427">
        <f t="shared" si="2"/>
        <v>0</v>
      </c>
      <c r="X103" s="427">
        <f t="shared" si="2"/>
        <v>0</v>
      </c>
      <c r="Y103" s="427"/>
      <c r="Z103" s="424"/>
      <c r="AA103" s="419"/>
      <c r="AB103" s="419"/>
      <c r="AC103" s="419"/>
      <c r="AD103" s="419"/>
      <c r="AE103" s="419"/>
      <c r="AF103" s="419"/>
      <c r="AG103" s="419"/>
    </row>
    <row r="104" spans="3:33">
      <c r="C104" s="217"/>
      <c r="D104" s="217" t="s">
        <v>309</v>
      </c>
      <c r="E104" s="217"/>
      <c r="F104" s="217"/>
      <c r="G104" s="217"/>
      <c r="H104" s="217"/>
      <c r="I104" s="217"/>
      <c r="J104" s="217"/>
      <c r="K104" s="217"/>
      <c r="L104" s="424">
        <v>0</v>
      </c>
      <c r="M104" s="424">
        <v>0</v>
      </c>
      <c r="N104" s="424">
        <v>0</v>
      </c>
      <c r="O104" s="424">
        <v>0</v>
      </c>
      <c r="P104" s="424">
        <v>900000</v>
      </c>
      <c r="Q104" s="424"/>
      <c r="R104" s="426"/>
      <c r="S104" s="424"/>
      <c r="T104" s="427">
        <f t="shared" si="2"/>
        <v>0</v>
      </c>
      <c r="U104" s="427">
        <f t="shared" si="2"/>
        <v>0</v>
      </c>
      <c r="V104" s="427">
        <f t="shared" si="2"/>
        <v>0</v>
      </c>
      <c r="W104" s="427">
        <f t="shared" si="2"/>
        <v>0</v>
      </c>
      <c r="X104" s="427">
        <f t="shared" si="2"/>
        <v>0</v>
      </c>
      <c r="Y104" s="427"/>
      <c r="Z104" s="424"/>
      <c r="AA104" s="419"/>
      <c r="AB104" s="419"/>
      <c r="AC104" s="419"/>
      <c r="AD104" s="419"/>
      <c r="AE104" s="419"/>
      <c r="AF104" s="419"/>
      <c r="AG104" s="419"/>
    </row>
    <row r="105" spans="3:33">
      <c r="C105" s="217"/>
      <c r="D105" s="217" t="s">
        <v>319</v>
      </c>
      <c r="E105" s="217"/>
      <c r="F105" s="217"/>
      <c r="G105" s="217"/>
      <c r="H105" s="217"/>
      <c r="I105" s="217"/>
      <c r="J105" s="217"/>
      <c r="K105" s="217"/>
      <c r="L105" s="424">
        <v>0</v>
      </c>
      <c r="M105" s="424">
        <v>0</v>
      </c>
      <c r="N105" s="424">
        <v>0</v>
      </c>
      <c r="O105" s="424">
        <v>180000</v>
      </c>
      <c r="P105" s="424">
        <v>0</v>
      </c>
      <c r="Q105" s="424"/>
      <c r="R105" s="426"/>
      <c r="S105" s="424"/>
      <c r="T105" s="427">
        <f t="shared" si="2"/>
        <v>0</v>
      </c>
      <c r="U105" s="427">
        <f t="shared" si="2"/>
        <v>0</v>
      </c>
      <c r="V105" s="427">
        <f t="shared" si="2"/>
        <v>0</v>
      </c>
      <c r="W105" s="427">
        <f t="shared" si="2"/>
        <v>0</v>
      </c>
      <c r="X105" s="427">
        <f t="shared" si="2"/>
        <v>0</v>
      </c>
      <c r="Y105" s="427"/>
      <c r="Z105" s="424"/>
      <c r="AA105" s="419"/>
      <c r="AB105" s="419"/>
      <c r="AC105" s="419"/>
      <c r="AD105" s="419"/>
      <c r="AE105" s="419"/>
      <c r="AF105" s="419"/>
      <c r="AG105" s="419"/>
    </row>
    <row r="106" spans="3:33">
      <c r="C106" s="217"/>
      <c r="D106" s="217" t="s">
        <v>308</v>
      </c>
      <c r="E106" s="217"/>
      <c r="F106" s="217"/>
      <c r="G106" s="217"/>
      <c r="H106" s="217"/>
      <c r="I106" s="217"/>
      <c r="J106" s="217"/>
      <c r="K106" s="217"/>
      <c r="L106" s="424">
        <v>0</v>
      </c>
      <c r="M106" s="424">
        <v>0</v>
      </c>
      <c r="N106" s="424">
        <v>0</v>
      </c>
      <c r="O106" s="424">
        <v>0</v>
      </c>
      <c r="P106" s="424">
        <v>650000</v>
      </c>
      <c r="Q106" s="424"/>
      <c r="R106" s="426"/>
      <c r="S106" s="424"/>
      <c r="T106" s="427">
        <f t="shared" si="2"/>
        <v>0</v>
      </c>
      <c r="U106" s="427">
        <f t="shared" si="2"/>
        <v>0</v>
      </c>
      <c r="V106" s="427">
        <f t="shared" si="2"/>
        <v>0</v>
      </c>
      <c r="W106" s="427">
        <f t="shared" si="2"/>
        <v>0</v>
      </c>
      <c r="X106" s="427">
        <f t="shared" si="2"/>
        <v>0</v>
      </c>
      <c r="Y106" s="427"/>
      <c r="Z106" s="424"/>
      <c r="AA106" s="419"/>
      <c r="AB106" s="419"/>
      <c r="AC106" s="419"/>
      <c r="AD106" s="419"/>
      <c r="AE106" s="419"/>
      <c r="AF106" s="419"/>
      <c r="AG106" s="419"/>
    </row>
    <row r="107" spans="3:33">
      <c r="C107" s="217"/>
      <c r="D107" s="217" t="s">
        <v>318</v>
      </c>
      <c r="E107" s="217"/>
      <c r="F107" s="217"/>
      <c r="G107" s="217"/>
      <c r="H107" s="217"/>
      <c r="I107" s="217"/>
      <c r="J107" s="217"/>
      <c r="K107" s="217"/>
      <c r="L107" s="424">
        <v>0</v>
      </c>
      <c r="M107" s="424">
        <v>0</v>
      </c>
      <c r="N107" s="424">
        <v>0</v>
      </c>
      <c r="O107" s="424">
        <v>450100</v>
      </c>
      <c r="P107" s="424">
        <v>0</v>
      </c>
      <c r="Q107" s="424"/>
      <c r="R107" s="426"/>
      <c r="S107" s="424"/>
      <c r="T107" s="427">
        <f t="shared" si="2"/>
        <v>0</v>
      </c>
      <c r="U107" s="427">
        <f t="shared" si="2"/>
        <v>0</v>
      </c>
      <c r="V107" s="427">
        <f t="shared" si="2"/>
        <v>0</v>
      </c>
      <c r="W107" s="427">
        <f t="shared" si="2"/>
        <v>0</v>
      </c>
      <c r="X107" s="427">
        <f t="shared" si="2"/>
        <v>0</v>
      </c>
      <c r="Y107" s="427"/>
      <c r="Z107" s="424"/>
      <c r="AA107" s="419"/>
      <c r="AB107" s="419"/>
      <c r="AC107" s="419"/>
      <c r="AD107" s="419"/>
      <c r="AE107" s="419"/>
      <c r="AF107" s="419"/>
      <c r="AG107" s="419"/>
    </row>
    <row r="108" spans="3:33">
      <c r="C108" s="217"/>
      <c r="D108" s="217" t="s">
        <v>307</v>
      </c>
      <c r="E108" s="217"/>
      <c r="F108" s="217"/>
      <c r="G108" s="217"/>
      <c r="H108" s="217"/>
      <c r="I108" s="217"/>
      <c r="J108" s="217"/>
      <c r="K108" s="217"/>
      <c r="L108" s="424">
        <v>0</v>
      </c>
      <c r="M108" s="424">
        <v>0</v>
      </c>
      <c r="N108" s="424">
        <v>0</v>
      </c>
      <c r="O108" s="424">
        <v>0</v>
      </c>
      <c r="P108" s="424">
        <v>350000</v>
      </c>
      <c r="Q108" s="424"/>
      <c r="R108" s="426"/>
      <c r="S108" s="424"/>
      <c r="T108" s="427">
        <f t="shared" si="2"/>
        <v>0</v>
      </c>
      <c r="U108" s="427">
        <f t="shared" si="2"/>
        <v>0</v>
      </c>
      <c r="V108" s="427">
        <f t="shared" si="2"/>
        <v>0</v>
      </c>
      <c r="W108" s="427">
        <f t="shared" si="2"/>
        <v>0</v>
      </c>
      <c r="X108" s="427">
        <f t="shared" si="2"/>
        <v>0</v>
      </c>
      <c r="Y108" s="427"/>
      <c r="Z108" s="424"/>
      <c r="AA108" s="419"/>
      <c r="AB108" s="419"/>
      <c r="AC108" s="419"/>
      <c r="AD108" s="419"/>
      <c r="AE108" s="419"/>
      <c r="AF108" s="419"/>
      <c r="AG108" s="419"/>
    </row>
    <row r="109" spans="3:33">
      <c r="C109" s="217"/>
      <c r="D109" s="217" t="s">
        <v>306</v>
      </c>
      <c r="E109" s="217"/>
      <c r="F109" s="217"/>
      <c r="G109" s="217"/>
      <c r="H109" s="217"/>
      <c r="I109" s="217"/>
      <c r="J109" s="217"/>
      <c r="K109" s="217"/>
      <c r="L109" s="424">
        <v>0</v>
      </c>
      <c r="M109" s="424">
        <v>0</v>
      </c>
      <c r="N109" s="424">
        <v>0</v>
      </c>
      <c r="O109" s="424">
        <v>0</v>
      </c>
      <c r="P109" s="424">
        <v>315000</v>
      </c>
      <c r="Q109" s="424"/>
      <c r="R109" s="426"/>
      <c r="S109" s="424"/>
      <c r="T109" s="427">
        <f t="shared" si="2"/>
        <v>0</v>
      </c>
      <c r="U109" s="427">
        <f t="shared" si="2"/>
        <v>0</v>
      </c>
      <c r="V109" s="427">
        <f t="shared" si="2"/>
        <v>0</v>
      </c>
      <c r="W109" s="427">
        <f t="shared" si="2"/>
        <v>0</v>
      </c>
      <c r="X109" s="427">
        <f t="shared" si="2"/>
        <v>0</v>
      </c>
      <c r="Y109" s="427"/>
      <c r="Z109" s="424"/>
      <c r="AA109" s="419"/>
      <c r="AB109" s="419"/>
      <c r="AC109" s="419"/>
      <c r="AD109" s="419"/>
      <c r="AE109" s="419"/>
      <c r="AF109" s="419"/>
      <c r="AG109" s="419"/>
    </row>
    <row r="110" spans="3:33">
      <c r="C110" s="217"/>
      <c r="D110" s="217" t="s">
        <v>305</v>
      </c>
      <c r="E110" s="217"/>
      <c r="F110" s="217"/>
      <c r="G110" s="217"/>
      <c r="H110" s="217"/>
      <c r="I110" s="217"/>
      <c r="J110" s="217"/>
      <c r="K110" s="217"/>
      <c r="L110" s="424">
        <v>0</v>
      </c>
      <c r="M110" s="424">
        <v>0</v>
      </c>
      <c r="N110" s="424">
        <v>0</v>
      </c>
      <c r="O110" s="424">
        <v>0</v>
      </c>
      <c r="P110" s="424">
        <v>1554500</v>
      </c>
      <c r="Q110" s="424"/>
      <c r="R110" s="426"/>
      <c r="S110" s="424"/>
      <c r="T110" s="427">
        <f t="shared" si="2"/>
        <v>0</v>
      </c>
      <c r="U110" s="427">
        <f t="shared" si="2"/>
        <v>0</v>
      </c>
      <c r="V110" s="427">
        <f t="shared" si="2"/>
        <v>0</v>
      </c>
      <c r="W110" s="427">
        <f t="shared" si="2"/>
        <v>0</v>
      </c>
      <c r="X110" s="427">
        <f t="shared" si="2"/>
        <v>0</v>
      </c>
      <c r="Y110" s="427"/>
      <c r="Z110" s="424"/>
      <c r="AA110" s="419"/>
      <c r="AB110" s="419"/>
      <c r="AC110" s="419"/>
      <c r="AD110" s="419"/>
      <c r="AE110" s="419"/>
      <c r="AF110" s="419"/>
      <c r="AG110" s="419"/>
    </row>
    <row r="111" spans="3:33">
      <c r="C111" s="217"/>
      <c r="D111" s="217" t="s">
        <v>317</v>
      </c>
      <c r="E111" s="217"/>
      <c r="F111" s="217"/>
      <c r="G111" s="217"/>
      <c r="H111" s="217"/>
      <c r="I111" s="217"/>
      <c r="J111" s="217"/>
      <c r="K111" s="217"/>
      <c r="L111" s="424">
        <v>0</v>
      </c>
      <c r="M111" s="424">
        <v>0</v>
      </c>
      <c r="N111" s="424">
        <v>0</v>
      </c>
      <c r="O111" s="424">
        <v>450000</v>
      </c>
      <c r="P111" s="424">
        <v>0</v>
      </c>
      <c r="Q111" s="424"/>
      <c r="R111" s="426"/>
      <c r="S111" s="424"/>
      <c r="T111" s="427">
        <f t="shared" si="2"/>
        <v>0</v>
      </c>
      <c r="U111" s="427">
        <f t="shared" si="2"/>
        <v>0</v>
      </c>
      <c r="V111" s="427">
        <f t="shared" si="2"/>
        <v>0</v>
      </c>
      <c r="W111" s="427">
        <f t="shared" si="2"/>
        <v>0</v>
      </c>
      <c r="X111" s="427">
        <f t="shared" si="2"/>
        <v>0</v>
      </c>
      <c r="Y111" s="427"/>
      <c r="Z111" s="424"/>
      <c r="AA111" s="419"/>
      <c r="AB111" s="419"/>
      <c r="AC111" s="419"/>
      <c r="AD111" s="419"/>
      <c r="AE111" s="419"/>
      <c r="AF111" s="419"/>
      <c r="AG111" s="419"/>
    </row>
    <row r="112" spans="3:33">
      <c r="C112" s="217"/>
      <c r="D112" s="217" t="s">
        <v>304</v>
      </c>
      <c r="E112" s="217"/>
      <c r="F112" s="217"/>
      <c r="G112" s="217"/>
      <c r="H112" s="217"/>
      <c r="I112" s="217"/>
      <c r="J112" s="217"/>
      <c r="K112" s="217"/>
      <c r="L112" s="424">
        <v>0</v>
      </c>
      <c r="M112" s="424">
        <v>0</v>
      </c>
      <c r="N112" s="424">
        <v>0</v>
      </c>
      <c r="O112" s="424">
        <v>0</v>
      </c>
      <c r="P112" s="424">
        <v>450000</v>
      </c>
      <c r="Q112" s="424"/>
      <c r="R112" s="426"/>
      <c r="S112" s="424"/>
      <c r="T112" s="427">
        <f t="shared" si="2"/>
        <v>0</v>
      </c>
      <c r="U112" s="427">
        <f t="shared" si="2"/>
        <v>0</v>
      </c>
      <c r="V112" s="427">
        <f t="shared" si="2"/>
        <v>0</v>
      </c>
      <c r="W112" s="427">
        <f t="shared" si="2"/>
        <v>0</v>
      </c>
      <c r="X112" s="427">
        <f t="shared" si="2"/>
        <v>0</v>
      </c>
      <c r="Y112" s="427"/>
      <c r="Z112" s="424"/>
      <c r="AA112" s="419"/>
      <c r="AB112" s="419"/>
      <c r="AC112" s="419"/>
      <c r="AD112" s="419"/>
      <c r="AE112" s="419"/>
      <c r="AF112" s="419"/>
      <c r="AG112" s="419"/>
    </row>
    <row r="113" spans="3:33">
      <c r="C113" s="217"/>
      <c r="D113" s="217" t="s">
        <v>303</v>
      </c>
      <c r="E113" s="217"/>
      <c r="F113" s="217"/>
      <c r="G113" s="217"/>
      <c r="H113" s="217"/>
      <c r="I113" s="217"/>
      <c r="J113" s="217"/>
      <c r="K113" s="217"/>
      <c r="L113" s="424">
        <v>0</v>
      </c>
      <c r="M113" s="424">
        <v>0</v>
      </c>
      <c r="N113" s="424">
        <v>0</v>
      </c>
      <c r="O113" s="424">
        <v>0</v>
      </c>
      <c r="P113" s="424">
        <v>2500000</v>
      </c>
      <c r="Q113" s="424"/>
      <c r="R113" s="426" t="s">
        <v>37</v>
      </c>
      <c r="S113" s="424"/>
      <c r="T113" s="427">
        <f t="shared" si="2"/>
        <v>0</v>
      </c>
      <c r="U113" s="427">
        <f t="shared" si="2"/>
        <v>0</v>
      </c>
      <c r="V113" s="427">
        <f t="shared" si="2"/>
        <v>0</v>
      </c>
      <c r="W113" s="427">
        <f t="shared" si="2"/>
        <v>0</v>
      </c>
      <c r="X113" s="427">
        <f t="shared" si="2"/>
        <v>2500000</v>
      </c>
      <c r="Y113" s="427"/>
      <c r="Z113" s="424"/>
      <c r="AA113" s="419"/>
      <c r="AB113" s="419"/>
      <c r="AC113" s="419"/>
      <c r="AD113" s="419"/>
      <c r="AE113" s="419"/>
      <c r="AF113" s="419"/>
      <c r="AG113" s="419"/>
    </row>
    <row r="114" spans="3:33">
      <c r="C114" s="217"/>
      <c r="D114" s="217" t="s">
        <v>316</v>
      </c>
      <c r="E114" s="217"/>
      <c r="F114" s="217"/>
      <c r="G114" s="217"/>
      <c r="H114" s="217"/>
      <c r="I114" s="217"/>
      <c r="J114" s="217"/>
      <c r="K114" s="217"/>
      <c r="L114" s="424">
        <v>0</v>
      </c>
      <c r="M114" s="424">
        <v>0</v>
      </c>
      <c r="N114" s="424">
        <v>0</v>
      </c>
      <c r="O114" s="424">
        <v>200000</v>
      </c>
      <c r="P114" s="424">
        <v>0</v>
      </c>
      <c r="Q114" s="424"/>
      <c r="R114" s="426" t="s">
        <v>37</v>
      </c>
      <c r="S114" s="424"/>
      <c r="T114" s="427">
        <f t="shared" si="2"/>
        <v>0</v>
      </c>
      <c r="U114" s="427">
        <f t="shared" si="2"/>
        <v>0</v>
      </c>
      <c r="V114" s="427">
        <f t="shared" si="2"/>
        <v>0</v>
      </c>
      <c r="W114" s="427">
        <f t="shared" si="2"/>
        <v>200000</v>
      </c>
      <c r="X114" s="427">
        <f t="shared" si="2"/>
        <v>0</v>
      </c>
      <c r="Y114" s="427"/>
      <c r="Z114" s="424"/>
      <c r="AA114" s="419"/>
      <c r="AB114" s="419"/>
      <c r="AC114" s="419"/>
      <c r="AD114" s="419"/>
      <c r="AE114" s="419"/>
      <c r="AF114" s="419"/>
      <c r="AG114" s="419"/>
    </row>
    <row r="115" spans="3:33">
      <c r="C115" s="217"/>
      <c r="D115" s="217" t="s">
        <v>302</v>
      </c>
      <c r="E115" s="217"/>
      <c r="F115" s="217"/>
      <c r="G115" s="217"/>
      <c r="H115" s="217"/>
      <c r="I115" s="217"/>
      <c r="J115" s="217"/>
      <c r="K115" s="217"/>
      <c r="L115" s="424">
        <v>0</v>
      </c>
      <c r="M115" s="424">
        <v>0</v>
      </c>
      <c r="N115" s="424">
        <v>0</v>
      </c>
      <c r="O115" s="424">
        <v>0</v>
      </c>
      <c r="P115" s="424">
        <v>450000</v>
      </c>
      <c r="Q115" s="424"/>
      <c r="R115" s="426" t="s">
        <v>37</v>
      </c>
      <c r="S115" s="424"/>
      <c r="T115" s="427">
        <f t="shared" si="2"/>
        <v>0</v>
      </c>
      <c r="U115" s="427">
        <f t="shared" si="2"/>
        <v>0</v>
      </c>
      <c r="V115" s="427">
        <f t="shared" si="2"/>
        <v>0</v>
      </c>
      <c r="W115" s="427">
        <f t="shared" si="2"/>
        <v>0</v>
      </c>
      <c r="X115" s="427">
        <f t="shared" si="2"/>
        <v>450000</v>
      </c>
      <c r="Y115" s="427"/>
      <c r="Z115" s="424"/>
      <c r="AA115" s="419"/>
      <c r="AB115" s="419"/>
      <c r="AC115" s="419"/>
      <c r="AD115" s="419"/>
      <c r="AE115" s="419"/>
      <c r="AF115" s="419"/>
      <c r="AG115" s="419"/>
    </row>
    <row r="116" spans="3:33">
      <c r="C116" s="217"/>
      <c r="D116" s="217" t="s">
        <v>328</v>
      </c>
      <c r="E116" s="217"/>
      <c r="F116" s="217"/>
      <c r="G116" s="217"/>
      <c r="H116" s="217"/>
      <c r="I116" s="217"/>
      <c r="J116" s="217"/>
      <c r="K116" s="217"/>
      <c r="L116" s="424">
        <v>0</v>
      </c>
      <c r="M116" s="424">
        <v>0</v>
      </c>
      <c r="N116" s="424">
        <v>0</v>
      </c>
      <c r="O116" s="424">
        <v>625860</v>
      </c>
      <c r="P116" s="424">
        <v>0</v>
      </c>
      <c r="Q116" s="424"/>
      <c r="R116" s="426"/>
      <c r="S116" s="424"/>
      <c r="T116" s="427">
        <f t="shared" si="2"/>
        <v>0</v>
      </c>
      <c r="U116" s="427">
        <f t="shared" si="2"/>
        <v>0</v>
      </c>
      <c r="V116" s="427">
        <f t="shared" si="2"/>
        <v>0</v>
      </c>
      <c r="W116" s="427">
        <f t="shared" si="2"/>
        <v>0</v>
      </c>
      <c r="X116" s="427">
        <f t="shared" si="2"/>
        <v>0</v>
      </c>
      <c r="Y116" s="427"/>
      <c r="Z116" s="424"/>
      <c r="AA116" s="419"/>
      <c r="AB116" s="419"/>
      <c r="AC116" s="419"/>
      <c r="AD116" s="419"/>
      <c r="AE116" s="419"/>
      <c r="AF116" s="419"/>
      <c r="AG116" s="419"/>
    </row>
    <row r="117" spans="3:33">
      <c r="C117" s="217"/>
      <c r="D117" s="217" t="s">
        <v>315</v>
      </c>
      <c r="E117" s="217"/>
      <c r="F117" s="217"/>
      <c r="G117" s="217"/>
      <c r="H117" s="217"/>
      <c r="I117" s="217"/>
      <c r="J117" s="217"/>
      <c r="K117" s="217"/>
      <c r="L117" s="424">
        <v>0</v>
      </c>
      <c r="M117" s="424">
        <v>0</v>
      </c>
      <c r="N117" s="424">
        <v>0</v>
      </c>
      <c r="O117" s="424">
        <v>9405000</v>
      </c>
      <c r="P117" s="424">
        <v>0</v>
      </c>
      <c r="Q117" s="424"/>
      <c r="R117" s="426"/>
      <c r="S117" s="424"/>
      <c r="T117" s="427">
        <f t="shared" si="2"/>
        <v>0</v>
      </c>
      <c r="U117" s="427">
        <f t="shared" si="2"/>
        <v>0</v>
      </c>
      <c r="V117" s="427">
        <f t="shared" si="2"/>
        <v>0</v>
      </c>
      <c r="W117" s="427">
        <f t="shared" si="2"/>
        <v>0</v>
      </c>
      <c r="X117" s="427">
        <f t="shared" si="2"/>
        <v>0</v>
      </c>
      <c r="Y117" s="427"/>
      <c r="Z117" s="424"/>
      <c r="AA117" s="419"/>
      <c r="AB117" s="419"/>
      <c r="AC117" s="419"/>
      <c r="AD117" s="419"/>
      <c r="AE117" s="419"/>
      <c r="AF117" s="419"/>
      <c r="AG117" s="419"/>
    </row>
    <row r="118" spans="3:33">
      <c r="C118" s="217"/>
      <c r="D118" s="217" t="s">
        <v>322</v>
      </c>
      <c r="E118" s="217"/>
      <c r="F118" s="217"/>
      <c r="G118" s="217"/>
      <c r="H118" s="217"/>
      <c r="I118" s="217"/>
      <c r="J118" s="217"/>
      <c r="K118" s="217"/>
      <c r="L118" s="424">
        <v>0</v>
      </c>
      <c r="M118" s="424">
        <v>0</v>
      </c>
      <c r="N118" s="424">
        <v>0</v>
      </c>
      <c r="O118" s="424">
        <v>67500</v>
      </c>
      <c r="P118" s="424">
        <v>0</v>
      </c>
      <c r="Q118" s="424"/>
      <c r="R118" s="426"/>
      <c r="S118" s="424"/>
      <c r="T118" s="427">
        <f t="shared" si="2"/>
        <v>0</v>
      </c>
      <c r="U118" s="427">
        <f t="shared" si="2"/>
        <v>0</v>
      </c>
      <c r="V118" s="427">
        <f t="shared" si="2"/>
        <v>0</v>
      </c>
      <c r="W118" s="427">
        <f t="shared" si="2"/>
        <v>0</v>
      </c>
      <c r="X118" s="427">
        <f t="shared" si="2"/>
        <v>0</v>
      </c>
      <c r="Y118" s="427"/>
      <c r="Z118" s="424"/>
      <c r="AA118" s="419"/>
      <c r="AB118" s="419"/>
      <c r="AC118" s="419"/>
      <c r="AD118" s="419"/>
      <c r="AE118" s="419"/>
      <c r="AF118" s="419"/>
      <c r="AG118" s="419"/>
    </row>
    <row r="119" spans="3:33">
      <c r="C119" s="217"/>
      <c r="D119" s="217" t="s">
        <v>312</v>
      </c>
      <c r="E119" s="217"/>
      <c r="F119" s="217"/>
      <c r="G119" s="217"/>
      <c r="H119" s="217"/>
      <c r="I119" s="217"/>
      <c r="J119" s="217"/>
      <c r="K119" s="217"/>
      <c r="L119" s="424">
        <v>0</v>
      </c>
      <c r="M119" s="424">
        <v>0</v>
      </c>
      <c r="N119" s="424">
        <v>0</v>
      </c>
      <c r="O119" s="424">
        <v>0</v>
      </c>
      <c r="P119" s="424">
        <v>67500</v>
      </c>
      <c r="Q119" s="424"/>
      <c r="R119" s="426"/>
      <c r="S119" s="424"/>
      <c r="T119" s="427">
        <f t="shared" si="2"/>
        <v>0</v>
      </c>
      <c r="U119" s="427">
        <f t="shared" si="2"/>
        <v>0</v>
      </c>
      <c r="V119" s="427">
        <f t="shared" si="2"/>
        <v>0</v>
      </c>
      <c r="W119" s="427">
        <f t="shared" si="2"/>
        <v>0</v>
      </c>
      <c r="X119" s="427">
        <f t="shared" si="2"/>
        <v>0</v>
      </c>
      <c r="Y119" s="427"/>
      <c r="Z119" s="424"/>
      <c r="AA119" s="419"/>
      <c r="AB119" s="419"/>
      <c r="AC119" s="419"/>
      <c r="AD119" s="419"/>
      <c r="AE119" s="419"/>
      <c r="AF119" s="419"/>
      <c r="AG119" s="419"/>
    </row>
    <row r="120" spans="3:33">
      <c r="C120" s="217"/>
      <c r="D120" s="217" t="s">
        <v>314</v>
      </c>
      <c r="E120" s="217"/>
      <c r="F120" s="217"/>
      <c r="G120" s="217"/>
      <c r="H120" s="217"/>
      <c r="I120" s="217"/>
      <c r="J120" s="217"/>
      <c r="K120" s="217"/>
      <c r="L120" s="424">
        <v>0</v>
      </c>
      <c r="M120" s="424">
        <v>0</v>
      </c>
      <c r="N120" s="424">
        <v>0</v>
      </c>
      <c r="O120" s="424">
        <v>270090</v>
      </c>
      <c r="P120" s="424">
        <v>0</v>
      </c>
      <c r="Q120" s="424"/>
      <c r="R120" s="426"/>
      <c r="S120" s="424"/>
      <c r="T120" s="427">
        <f t="shared" ref="T120:X166" si="3">IF($R120="x",L120,0)</f>
        <v>0</v>
      </c>
      <c r="U120" s="427">
        <f t="shared" si="3"/>
        <v>0</v>
      </c>
      <c r="V120" s="427">
        <f t="shared" si="3"/>
        <v>0</v>
      </c>
      <c r="W120" s="427">
        <f t="shared" si="3"/>
        <v>0</v>
      </c>
      <c r="X120" s="427">
        <f t="shared" si="3"/>
        <v>0</v>
      </c>
      <c r="Y120" s="427"/>
      <c r="Z120" s="424"/>
      <c r="AA120" s="419"/>
      <c r="AB120" s="419"/>
      <c r="AC120" s="419"/>
      <c r="AD120" s="419"/>
      <c r="AE120" s="419"/>
      <c r="AF120" s="419"/>
      <c r="AG120" s="419"/>
    </row>
    <row r="121" spans="3:33">
      <c r="C121" s="217"/>
      <c r="D121" s="217" t="s">
        <v>320</v>
      </c>
      <c r="E121" s="217"/>
      <c r="F121" s="217"/>
      <c r="G121" s="217"/>
      <c r="H121" s="217"/>
      <c r="I121" s="217"/>
      <c r="J121" s="217"/>
      <c r="K121" s="217"/>
      <c r="L121" s="424">
        <v>0</v>
      </c>
      <c r="M121" s="424">
        <v>0</v>
      </c>
      <c r="N121" s="424">
        <v>0</v>
      </c>
      <c r="O121" s="424">
        <v>1000000</v>
      </c>
      <c r="P121" s="424">
        <v>0</v>
      </c>
      <c r="Q121" s="424"/>
      <c r="R121" s="426"/>
      <c r="S121" s="424"/>
      <c r="T121" s="427">
        <f t="shared" si="3"/>
        <v>0</v>
      </c>
      <c r="U121" s="427">
        <f t="shared" si="3"/>
        <v>0</v>
      </c>
      <c r="V121" s="427">
        <f t="shared" si="3"/>
        <v>0</v>
      </c>
      <c r="W121" s="427">
        <f t="shared" si="3"/>
        <v>0</v>
      </c>
      <c r="X121" s="427">
        <f t="shared" si="3"/>
        <v>0</v>
      </c>
      <c r="Y121" s="427"/>
      <c r="Z121" s="424"/>
      <c r="AA121" s="419"/>
      <c r="AB121" s="419"/>
      <c r="AC121" s="419"/>
      <c r="AD121" s="419"/>
      <c r="AE121" s="419"/>
      <c r="AF121" s="419"/>
      <c r="AG121" s="419"/>
    </row>
    <row r="122" spans="3:33">
      <c r="C122" s="217"/>
      <c r="D122" s="217" t="s">
        <v>423</v>
      </c>
      <c r="E122" s="217"/>
      <c r="F122" s="217"/>
      <c r="G122" s="217"/>
      <c r="H122" s="217"/>
      <c r="I122" s="217"/>
      <c r="J122" s="217"/>
      <c r="K122" s="217"/>
      <c r="L122" s="424">
        <v>0</v>
      </c>
      <c r="M122" s="424">
        <v>0</v>
      </c>
      <c r="N122" s="424">
        <v>0</v>
      </c>
      <c r="O122" s="424">
        <v>0</v>
      </c>
      <c r="P122" s="424">
        <v>0</v>
      </c>
      <c r="Q122" s="424"/>
      <c r="R122" s="426"/>
      <c r="S122" s="424"/>
      <c r="T122" s="427">
        <f t="shared" si="3"/>
        <v>0</v>
      </c>
      <c r="U122" s="427">
        <f t="shared" si="3"/>
        <v>0</v>
      </c>
      <c r="V122" s="427">
        <f t="shared" si="3"/>
        <v>0</v>
      </c>
      <c r="W122" s="427">
        <f t="shared" si="3"/>
        <v>0</v>
      </c>
      <c r="X122" s="427">
        <f t="shared" si="3"/>
        <v>0</v>
      </c>
      <c r="Y122" s="427"/>
      <c r="Z122" s="424"/>
      <c r="AA122" s="419"/>
      <c r="AB122" s="419"/>
      <c r="AC122" s="419"/>
      <c r="AD122" s="419"/>
      <c r="AE122" s="419"/>
      <c r="AF122" s="419"/>
      <c r="AG122" s="419"/>
    </row>
    <row r="123" spans="3:33">
      <c r="C123" s="217"/>
      <c r="D123" s="217" t="s">
        <v>439</v>
      </c>
      <c r="E123" s="217"/>
      <c r="F123" s="217"/>
      <c r="G123" s="217"/>
      <c r="H123" s="217"/>
      <c r="I123" s="217"/>
      <c r="J123" s="217"/>
      <c r="K123" s="217"/>
      <c r="L123" s="424">
        <v>0</v>
      </c>
      <c r="M123" s="424">
        <v>0</v>
      </c>
      <c r="N123" s="424">
        <v>0</v>
      </c>
      <c r="O123" s="424">
        <v>256400</v>
      </c>
      <c r="P123" s="424">
        <v>0</v>
      </c>
      <c r="Q123" s="424"/>
      <c r="R123" s="426"/>
      <c r="S123" s="424"/>
      <c r="T123" s="427">
        <f t="shared" si="3"/>
        <v>0</v>
      </c>
      <c r="U123" s="427">
        <f t="shared" si="3"/>
        <v>0</v>
      </c>
      <c r="V123" s="427">
        <f t="shared" si="3"/>
        <v>0</v>
      </c>
      <c r="W123" s="427">
        <f t="shared" si="3"/>
        <v>0</v>
      </c>
      <c r="X123" s="427">
        <f t="shared" si="3"/>
        <v>0</v>
      </c>
      <c r="Y123" s="427"/>
      <c r="Z123" s="424"/>
      <c r="AA123" s="419"/>
      <c r="AB123" s="419"/>
      <c r="AC123" s="419"/>
      <c r="AD123" s="419"/>
      <c r="AE123" s="419"/>
      <c r="AF123" s="419"/>
      <c r="AG123" s="419"/>
    </row>
    <row r="124" spans="3:33">
      <c r="C124" s="217"/>
      <c r="D124" s="217" t="s">
        <v>387</v>
      </c>
      <c r="E124" s="217"/>
      <c r="F124" s="217"/>
      <c r="G124" s="217"/>
      <c r="H124" s="217"/>
      <c r="I124" s="217"/>
      <c r="J124" s="217"/>
      <c r="K124" s="217"/>
      <c r="L124" s="424">
        <v>0</v>
      </c>
      <c r="M124" s="424">
        <v>0</v>
      </c>
      <c r="N124" s="424">
        <v>0</v>
      </c>
      <c r="O124" s="424">
        <v>0</v>
      </c>
      <c r="P124" s="424">
        <v>563300</v>
      </c>
      <c r="Q124" s="424"/>
      <c r="R124" s="426"/>
      <c r="S124" s="424"/>
      <c r="T124" s="427">
        <f t="shared" si="3"/>
        <v>0</v>
      </c>
      <c r="U124" s="427">
        <f t="shared" si="3"/>
        <v>0</v>
      </c>
      <c r="V124" s="427">
        <f t="shared" si="3"/>
        <v>0</v>
      </c>
      <c r="W124" s="427">
        <f t="shared" si="3"/>
        <v>0</v>
      </c>
      <c r="X124" s="427">
        <f t="shared" si="3"/>
        <v>0</v>
      </c>
      <c r="Y124" s="427"/>
      <c r="Z124" s="424"/>
      <c r="AA124" s="419"/>
      <c r="AB124" s="419"/>
      <c r="AC124" s="419"/>
      <c r="AD124" s="419"/>
      <c r="AE124" s="419"/>
      <c r="AF124" s="419"/>
      <c r="AG124" s="419"/>
    </row>
    <row r="125" spans="3:33">
      <c r="C125" s="217"/>
      <c r="D125" s="217" t="s">
        <v>433</v>
      </c>
      <c r="E125" s="217"/>
      <c r="F125" s="217"/>
      <c r="G125" s="217"/>
      <c r="H125" s="217"/>
      <c r="I125" s="217"/>
      <c r="J125" s="217"/>
      <c r="K125" s="217"/>
      <c r="L125" s="424">
        <v>0</v>
      </c>
      <c r="M125" s="424">
        <v>0</v>
      </c>
      <c r="N125" s="424">
        <v>0</v>
      </c>
      <c r="O125" s="424">
        <v>437130</v>
      </c>
      <c r="P125" s="424">
        <v>0</v>
      </c>
      <c r="Q125" s="424"/>
      <c r="R125" s="426"/>
      <c r="S125" s="424"/>
      <c r="T125" s="427">
        <f t="shared" si="3"/>
        <v>0</v>
      </c>
      <c r="U125" s="427">
        <f t="shared" si="3"/>
        <v>0</v>
      </c>
      <c r="V125" s="427">
        <f t="shared" si="3"/>
        <v>0</v>
      </c>
      <c r="W125" s="427">
        <f t="shared" si="3"/>
        <v>0</v>
      </c>
      <c r="X125" s="427">
        <f t="shared" si="3"/>
        <v>0</v>
      </c>
      <c r="Y125" s="427"/>
      <c r="Z125" s="424"/>
      <c r="AA125" s="419"/>
      <c r="AB125" s="419"/>
      <c r="AC125" s="419"/>
      <c r="AD125" s="419"/>
      <c r="AE125" s="419"/>
      <c r="AF125" s="419"/>
      <c r="AG125" s="419"/>
    </row>
    <row r="126" spans="3:33">
      <c r="C126" s="217"/>
      <c r="D126" s="217" t="s">
        <v>440</v>
      </c>
      <c r="E126" s="217"/>
      <c r="F126" s="217"/>
      <c r="G126" s="217"/>
      <c r="H126" s="217"/>
      <c r="I126" s="217"/>
      <c r="J126" s="217"/>
      <c r="K126" s="217"/>
      <c r="L126" s="424">
        <v>-200000</v>
      </c>
      <c r="M126" s="424">
        <v>0</v>
      </c>
      <c r="N126" s="424">
        <v>0</v>
      </c>
      <c r="O126" s="424">
        <v>0</v>
      </c>
      <c r="P126" s="424">
        <v>0</v>
      </c>
      <c r="Q126" s="424"/>
      <c r="R126" s="426"/>
      <c r="S126" s="424"/>
      <c r="T126" s="427">
        <f t="shared" si="3"/>
        <v>0</v>
      </c>
      <c r="U126" s="427">
        <f t="shared" si="3"/>
        <v>0</v>
      </c>
      <c r="V126" s="427">
        <f t="shared" si="3"/>
        <v>0</v>
      </c>
      <c r="W126" s="427">
        <f t="shared" si="3"/>
        <v>0</v>
      </c>
      <c r="X126" s="427">
        <f t="shared" si="3"/>
        <v>0</v>
      </c>
      <c r="Y126" s="427"/>
      <c r="Z126" s="424"/>
      <c r="AA126" s="419"/>
      <c r="AB126" s="419"/>
      <c r="AC126" s="419"/>
      <c r="AD126" s="419"/>
      <c r="AE126" s="419"/>
      <c r="AF126" s="419"/>
      <c r="AG126" s="419"/>
    </row>
    <row r="127" spans="3:33">
      <c r="C127" s="217"/>
      <c r="D127" s="217" t="s">
        <v>441</v>
      </c>
      <c r="E127" s="217"/>
      <c r="F127" s="217"/>
      <c r="G127" s="217"/>
      <c r="H127" s="217"/>
      <c r="I127" s="217"/>
      <c r="J127" s="217"/>
      <c r="K127" s="217"/>
      <c r="L127" s="424">
        <v>-248200</v>
      </c>
      <c r="M127" s="424">
        <v>0</v>
      </c>
      <c r="N127" s="424">
        <v>0</v>
      </c>
      <c r="O127" s="424">
        <v>0</v>
      </c>
      <c r="P127" s="424">
        <v>0</v>
      </c>
      <c r="Q127" s="424"/>
      <c r="R127" s="426"/>
      <c r="S127" s="424"/>
      <c r="T127" s="427">
        <f t="shared" si="3"/>
        <v>0</v>
      </c>
      <c r="U127" s="427">
        <f t="shared" si="3"/>
        <v>0</v>
      </c>
      <c r="V127" s="427">
        <f t="shared" si="3"/>
        <v>0</v>
      </c>
      <c r="W127" s="427">
        <f t="shared" si="3"/>
        <v>0</v>
      </c>
      <c r="X127" s="427">
        <f t="shared" si="3"/>
        <v>0</v>
      </c>
      <c r="Y127" s="427"/>
      <c r="Z127" s="424"/>
      <c r="AA127" s="419"/>
      <c r="AB127" s="419"/>
      <c r="AC127" s="419"/>
      <c r="AD127" s="419"/>
      <c r="AE127" s="419"/>
      <c r="AF127" s="419"/>
      <c r="AG127" s="419"/>
    </row>
    <row r="128" spans="3:33">
      <c r="C128" s="217"/>
      <c r="D128" s="217" t="s">
        <v>442</v>
      </c>
      <c r="E128" s="217"/>
      <c r="F128" s="217"/>
      <c r="G128" s="217"/>
      <c r="H128" s="217"/>
      <c r="I128" s="217"/>
      <c r="J128" s="217"/>
      <c r="K128" s="217"/>
      <c r="L128" s="424">
        <v>0</v>
      </c>
      <c r="M128" s="424">
        <v>-292800</v>
      </c>
      <c r="N128" s="424">
        <v>0</v>
      </c>
      <c r="O128" s="424">
        <v>0</v>
      </c>
      <c r="P128" s="424">
        <v>0</v>
      </c>
      <c r="Q128" s="424"/>
      <c r="R128" s="426"/>
      <c r="S128" s="424"/>
      <c r="T128" s="427">
        <f t="shared" si="3"/>
        <v>0</v>
      </c>
      <c r="U128" s="427">
        <f t="shared" si="3"/>
        <v>0</v>
      </c>
      <c r="V128" s="427">
        <f t="shared" si="3"/>
        <v>0</v>
      </c>
      <c r="W128" s="427">
        <f t="shared" si="3"/>
        <v>0</v>
      </c>
      <c r="X128" s="427">
        <f t="shared" si="3"/>
        <v>0</v>
      </c>
      <c r="Y128" s="427"/>
      <c r="Z128" s="424"/>
      <c r="AA128" s="419"/>
      <c r="AB128" s="419"/>
      <c r="AC128" s="419"/>
      <c r="AD128" s="419"/>
      <c r="AE128" s="419"/>
      <c r="AF128" s="419"/>
      <c r="AG128" s="419"/>
    </row>
    <row r="129" spans="3:33">
      <c r="C129" s="217"/>
      <c r="D129" s="217" t="s">
        <v>443</v>
      </c>
      <c r="E129" s="217"/>
      <c r="F129" s="217"/>
      <c r="G129" s="217"/>
      <c r="H129" s="217"/>
      <c r="I129" s="217"/>
      <c r="J129" s="217"/>
      <c r="K129" s="217"/>
      <c r="L129" s="424">
        <v>74500</v>
      </c>
      <c r="M129" s="424">
        <v>0</v>
      </c>
      <c r="N129" s="424">
        <v>0</v>
      </c>
      <c r="O129" s="424">
        <v>0</v>
      </c>
      <c r="P129" s="424">
        <v>0</v>
      </c>
      <c r="Q129" s="424"/>
      <c r="R129" s="426"/>
      <c r="S129" s="424"/>
      <c r="T129" s="427">
        <f t="shared" si="3"/>
        <v>0</v>
      </c>
      <c r="U129" s="427">
        <f t="shared" si="3"/>
        <v>0</v>
      </c>
      <c r="V129" s="427">
        <f t="shared" si="3"/>
        <v>0</v>
      </c>
      <c r="W129" s="427">
        <f t="shared" si="3"/>
        <v>0</v>
      </c>
      <c r="X129" s="427">
        <f t="shared" si="3"/>
        <v>0</v>
      </c>
      <c r="Y129" s="427"/>
      <c r="Z129" s="424"/>
      <c r="AA129" s="419"/>
      <c r="AB129" s="419"/>
      <c r="AC129" s="419"/>
      <c r="AD129" s="419"/>
      <c r="AE129" s="419"/>
      <c r="AF129" s="419"/>
      <c r="AG129" s="419"/>
    </row>
    <row r="130" spans="3:33">
      <c r="C130" s="217"/>
      <c r="D130" s="217" t="s">
        <v>444</v>
      </c>
      <c r="E130" s="217"/>
      <c r="F130" s="217"/>
      <c r="G130" s="217"/>
      <c r="H130" s="217"/>
      <c r="I130" s="217"/>
      <c r="J130" s="217"/>
      <c r="K130" s="217"/>
      <c r="L130" s="424">
        <v>1816800</v>
      </c>
      <c r="M130" s="424">
        <v>0</v>
      </c>
      <c r="N130" s="424">
        <v>0</v>
      </c>
      <c r="O130" s="424">
        <v>0</v>
      </c>
      <c r="P130" s="424">
        <v>0</v>
      </c>
      <c r="Q130" s="424"/>
      <c r="R130" s="426"/>
      <c r="S130" s="424"/>
      <c r="T130" s="427">
        <f t="shared" si="3"/>
        <v>0</v>
      </c>
      <c r="U130" s="427">
        <f t="shared" si="3"/>
        <v>0</v>
      </c>
      <c r="V130" s="427">
        <f t="shared" si="3"/>
        <v>0</v>
      </c>
      <c r="W130" s="427">
        <f t="shared" si="3"/>
        <v>0</v>
      </c>
      <c r="X130" s="427">
        <f t="shared" si="3"/>
        <v>0</v>
      </c>
      <c r="Y130" s="427"/>
      <c r="Z130" s="424"/>
      <c r="AA130" s="419"/>
      <c r="AB130" s="419"/>
      <c r="AC130" s="419"/>
      <c r="AD130" s="419"/>
      <c r="AE130" s="419"/>
      <c r="AF130" s="419"/>
      <c r="AG130" s="419"/>
    </row>
    <row r="131" spans="3:33">
      <c r="C131" s="217"/>
      <c r="D131" s="217" t="s">
        <v>445</v>
      </c>
      <c r="E131" s="217"/>
      <c r="F131" s="217"/>
      <c r="G131" s="217"/>
      <c r="H131" s="217"/>
      <c r="I131" s="217"/>
      <c r="J131" s="217"/>
      <c r="K131" s="217"/>
      <c r="L131" s="424">
        <v>623000</v>
      </c>
      <c r="M131" s="424">
        <v>0</v>
      </c>
      <c r="N131" s="424">
        <v>0</v>
      </c>
      <c r="O131" s="424">
        <v>0</v>
      </c>
      <c r="P131" s="424">
        <v>0</v>
      </c>
      <c r="Q131" s="424"/>
      <c r="R131" s="426"/>
      <c r="S131" s="424"/>
      <c r="T131" s="427">
        <f t="shared" si="3"/>
        <v>0</v>
      </c>
      <c r="U131" s="427">
        <f t="shared" si="3"/>
        <v>0</v>
      </c>
      <c r="V131" s="427">
        <f t="shared" si="3"/>
        <v>0</v>
      </c>
      <c r="W131" s="427">
        <f t="shared" si="3"/>
        <v>0</v>
      </c>
      <c r="X131" s="427">
        <f t="shared" si="3"/>
        <v>0</v>
      </c>
      <c r="Y131" s="427"/>
      <c r="Z131" s="424"/>
      <c r="AA131" s="419"/>
      <c r="AB131" s="419"/>
      <c r="AC131" s="419"/>
      <c r="AD131" s="419"/>
      <c r="AE131" s="419"/>
      <c r="AF131" s="419"/>
      <c r="AG131" s="419"/>
    </row>
    <row r="132" spans="3:33">
      <c r="C132" s="217"/>
      <c r="D132" s="217" t="s">
        <v>446</v>
      </c>
      <c r="E132" s="217"/>
      <c r="F132" s="217"/>
      <c r="G132" s="217"/>
      <c r="H132" s="217"/>
      <c r="I132" s="217"/>
      <c r="J132" s="217"/>
      <c r="K132" s="217"/>
      <c r="L132" s="424">
        <v>198000</v>
      </c>
      <c r="M132" s="424">
        <v>0</v>
      </c>
      <c r="N132" s="424">
        <v>0</v>
      </c>
      <c r="O132" s="424">
        <v>0</v>
      </c>
      <c r="P132" s="424">
        <v>0</v>
      </c>
      <c r="Q132" s="424"/>
      <c r="R132" s="426"/>
      <c r="S132" s="424"/>
      <c r="T132" s="427">
        <f t="shared" si="3"/>
        <v>0</v>
      </c>
      <c r="U132" s="427">
        <f t="shared" si="3"/>
        <v>0</v>
      </c>
      <c r="V132" s="427">
        <f t="shared" si="3"/>
        <v>0</v>
      </c>
      <c r="W132" s="427">
        <f t="shared" si="3"/>
        <v>0</v>
      </c>
      <c r="X132" s="427">
        <f t="shared" si="3"/>
        <v>0</v>
      </c>
      <c r="Y132" s="427"/>
      <c r="Z132" s="424"/>
      <c r="AA132" s="419"/>
      <c r="AB132" s="419"/>
      <c r="AC132" s="419"/>
      <c r="AD132" s="419"/>
      <c r="AE132" s="419"/>
      <c r="AF132" s="419"/>
      <c r="AG132" s="419"/>
    </row>
    <row r="133" spans="3:33">
      <c r="C133" s="217"/>
      <c r="D133" s="217" t="s">
        <v>35</v>
      </c>
      <c r="E133" s="217"/>
      <c r="F133" s="217"/>
      <c r="G133" s="217"/>
      <c r="H133" s="217"/>
      <c r="I133" s="217"/>
      <c r="J133" s="217"/>
      <c r="K133" s="217"/>
      <c r="L133" s="424">
        <v>1345200</v>
      </c>
      <c r="M133" s="424">
        <v>0</v>
      </c>
      <c r="N133" s="424">
        <v>0</v>
      </c>
      <c r="O133" s="424">
        <v>0</v>
      </c>
      <c r="P133" s="424">
        <v>0</v>
      </c>
      <c r="Q133" s="424"/>
      <c r="R133" s="426"/>
      <c r="S133" s="424"/>
      <c r="T133" s="427">
        <f t="shared" si="3"/>
        <v>0</v>
      </c>
      <c r="U133" s="427">
        <f t="shared" si="3"/>
        <v>0</v>
      </c>
      <c r="V133" s="427">
        <f t="shared" si="3"/>
        <v>0</v>
      </c>
      <c r="W133" s="427">
        <f t="shared" si="3"/>
        <v>0</v>
      </c>
      <c r="X133" s="427">
        <f t="shared" si="3"/>
        <v>0</v>
      </c>
      <c r="Y133" s="427"/>
      <c r="Z133" s="424"/>
      <c r="AA133" s="419"/>
      <c r="AB133" s="419"/>
      <c r="AC133" s="419"/>
      <c r="AD133" s="419"/>
      <c r="AE133" s="419"/>
      <c r="AF133" s="419"/>
      <c r="AG133" s="419"/>
    </row>
    <row r="134" spans="3:33">
      <c r="C134" s="217"/>
      <c r="D134" s="217" t="s">
        <v>39</v>
      </c>
      <c r="E134" s="217"/>
      <c r="F134" s="217"/>
      <c r="G134" s="217"/>
      <c r="H134" s="217"/>
      <c r="I134" s="217"/>
      <c r="J134" s="217"/>
      <c r="K134" s="217"/>
      <c r="L134" s="424">
        <v>3369600</v>
      </c>
      <c r="M134" s="424">
        <v>0</v>
      </c>
      <c r="N134" s="424">
        <v>0</v>
      </c>
      <c r="O134" s="424">
        <v>0</v>
      </c>
      <c r="P134" s="424">
        <v>0</v>
      </c>
      <c r="Q134" s="424"/>
      <c r="R134" s="426"/>
      <c r="S134" s="424"/>
      <c r="T134" s="427">
        <f t="shared" si="3"/>
        <v>0</v>
      </c>
      <c r="U134" s="427">
        <f t="shared" si="3"/>
        <v>0</v>
      </c>
      <c r="V134" s="427">
        <f t="shared" si="3"/>
        <v>0</v>
      </c>
      <c r="W134" s="427">
        <f t="shared" si="3"/>
        <v>0</v>
      </c>
      <c r="X134" s="427">
        <f t="shared" si="3"/>
        <v>0</v>
      </c>
      <c r="Y134" s="427"/>
      <c r="Z134" s="424"/>
      <c r="AA134" s="419"/>
      <c r="AB134" s="419"/>
      <c r="AC134" s="419"/>
      <c r="AD134" s="419"/>
      <c r="AE134" s="419"/>
      <c r="AF134" s="419"/>
      <c r="AG134" s="419"/>
    </row>
    <row r="135" spans="3:33">
      <c r="C135" s="217"/>
      <c r="D135" s="217" t="s">
        <v>447</v>
      </c>
      <c r="E135" s="217"/>
      <c r="F135" s="217"/>
      <c r="G135" s="217"/>
      <c r="H135" s="217"/>
      <c r="I135" s="217"/>
      <c r="J135" s="217"/>
      <c r="K135" s="217"/>
      <c r="L135" s="424">
        <v>926800</v>
      </c>
      <c r="M135" s="424">
        <v>0</v>
      </c>
      <c r="N135" s="424">
        <v>0</v>
      </c>
      <c r="O135" s="424">
        <v>0</v>
      </c>
      <c r="P135" s="424">
        <v>0</v>
      </c>
      <c r="Q135" s="424"/>
      <c r="R135" s="426"/>
      <c r="S135" s="424"/>
      <c r="T135" s="427">
        <f t="shared" si="3"/>
        <v>0</v>
      </c>
      <c r="U135" s="427">
        <f t="shared" si="3"/>
        <v>0</v>
      </c>
      <c r="V135" s="427">
        <f t="shared" si="3"/>
        <v>0</v>
      </c>
      <c r="W135" s="427">
        <f t="shared" si="3"/>
        <v>0</v>
      </c>
      <c r="X135" s="427">
        <f t="shared" si="3"/>
        <v>0</v>
      </c>
      <c r="Y135" s="427"/>
      <c r="Z135" s="424"/>
      <c r="AA135" s="419"/>
      <c r="AB135" s="419"/>
      <c r="AC135" s="419"/>
      <c r="AD135" s="419"/>
      <c r="AE135" s="419"/>
      <c r="AF135" s="419"/>
      <c r="AG135" s="419"/>
    </row>
    <row r="136" spans="3:33">
      <c r="C136" s="217"/>
      <c r="D136" s="217" t="s">
        <v>36</v>
      </c>
      <c r="E136" s="217"/>
      <c r="F136" s="217"/>
      <c r="G136" s="217"/>
      <c r="H136" s="217"/>
      <c r="I136" s="217"/>
      <c r="J136" s="217"/>
      <c r="K136" s="217"/>
      <c r="L136" s="424">
        <v>971800</v>
      </c>
      <c r="M136" s="424">
        <v>0</v>
      </c>
      <c r="N136" s="424">
        <v>0</v>
      </c>
      <c r="O136" s="424">
        <v>0</v>
      </c>
      <c r="P136" s="424">
        <v>0</v>
      </c>
      <c r="Q136" s="424"/>
      <c r="R136" s="426"/>
      <c r="S136" s="424"/>
      <c r="T136" s="427">
        <f t="shared" si="3"/>
        <v>0</v>
      </c>
      <c r="U136" s="427">
        <f t="shared" si="3"/>
        <v>0</v>
      </c>
      <c r="V136" s="427">
        <f t="shared" si="3"/>
        <v>0</v>
      </c>
      <c r="W136" s="427">
        <f t="shared" si="3"/>
        <v>0</v>
      </c>
      <c r="X136" s="427">
        <f t="shared" si="3"/>
        <v>0</v>
      </c>
      <c r="Y136" s="427"/>
      <c r="Z136" s="424"/>
      <c r="AA136" s="419"/>
      <c r="AB136" s="419"/>
      <c r="AC136" s="419"/>
      <c r="AD136" s="419"/>
      <c r="AE136" s="419"/>
      <c r="AF136" s="419"/>
      <c r="AG136" s="419"/>
    </row>
    <row r="137" spans="3:33">
      <c r="C137" s="217"/>
      <c r="D137" s="217" t="s">
        <v>34</v>
      </c>
      <c r="E137" s="217"/>
      <c r="F137" s="217"/>
      <c r="G137" s="217"/>
      <c r="H137" s="217"/>
      <c r="I137" s="217"/>
      <c r="J137" s="217"/>
      <c r="K137" s="217"/>
      <c r="L137" s="424">
        <v>1719500</v>
      </c>
      <c r="M137" s="424">
        <v>0</v>
      </c>
      <c r="N137" s="424">
        <v>0</v>
      </c>
      <c r="O137" s="424">
        <v>0</v>
      </c>
      <c r="P137" s="424">
        <v>0</v>
      </c>
      <c r="Q137" s="424"/>
      <c r="R137" s="426"/>
      <c r="S137" s="424"/>
      <c r="T137" s="427">
        <f t="shared" si="3"/>
        <v>0</v>
      </c>
      <c r="U137" s="427">
        <f t="shared" si="3"/>
        <v>0</v>
      </c>
      <c r="V137" s="427">
        <f t="shared" si="3"/>
        <v>0</v>
      </c>
      <c r="W137" s="427">
        <f t="shared" si="3"/>
        <v>0</v>
      </c>
      <c r="X137" s="427">
        <f t="shared" si="3"/>
        <v>0</v>
      </c>
      <c r="Y137" s="427"/>
      <c r="Z137" s="424"/>
      <c r="AA137" s="419"/>
      <c r="AB137" s="419"/>
      <c r="AC137" s="419"/>
      <c r="AD137" s="419"/>
      <c r="AE137" s="419"/>
      <c r="AF137" s="419"/>
      <c r="AG137" s="419"/>
    </row>
    <row r="138" spans="3:33">
      <c r="C138" s="217"/>
      <c r="D138" s="217" t="s">
        <v>38</v>
      </c>
      <c r="E138" s="217"/>
      <c r="F138" s="217"/>
      <c r="G138" s="217"/>
      <c r="H138" s="217"/>
      <c r="I138" s="217"/>
      <c r="J138" s="217"/>
      <c r="K138" s="217"/>
      <c r="L138" s="424">
        <v>7089400</v>
      </c>
      <c r="M138" s="424">
        <v>0</v>
      </c>
      <c r="N138" s="424">
        <v>0</v>
      </c>
      <c r="O138" s="424">
        <v>0</v>
      </c>
      <c r="P138" s="424">
        <v>0</v>
      </c>
      <c r="Q138" s="424"/>
      <c r="R138" s="426" t="s">
        <v>37</v>
      </c>
      <c r="S138" s="424"/>
      <c r="T138" s="427">
        <f t="shared" si="3"/>
        <v>7089400</v>
      </c>
      <c r="U138" s="427">
        <f t="shared" si="3"/>
        <v>0</v>
      </c>
      <c r="V138" s="427">
        <f t="shared" si="3"/>
        <v>0</v>
      </c>
      <c r="W138" s="427">
        <f t="shared" si="3"/>
        <v>0</v>
      </c>
      <c r="X138" s="427">
        <f t="shared" si="3"/>
        <v>0</v>
      </c>
      <c r="Y138" s="427"/>
      <c r="Z138" s="424"/>
      <c r="AA138" s="419"/>
      <c r="AB138" s="419"/>
      <c r="AC138" s="419"/>
      <c r="AD138" s="419"/>
      <c r="AE138" s="419"/>
      <c r="AF138" s="419"/>
      <c r="AG138" s="419"/>
    </row>
    <row r="139" spans="3:33">
      <c r="C139" s="217"/>
      <c r="D139" s="217" t="s">
        <v>448</v>
      </c>
      <c r="E139" s="217"/>
      <c r="F139" s="217"/>
      <c r="G139" s="217"/>
      <c r="H139" s="217"/>
      <c r="I139" s="217"/>
      <c r="J139" s="217"/>
      <c r="K139" s="217"/>
      <c r="L139" s="424">
        <v>470400</v>
      </c>
      <c r="M139" s="424">
        <v>0</v>
      </c>
      <c r="N139" s="424">
        <v>0</v>
      </c>
      <c r="O139" s="424">
        <v>0</v>
      </c>
      <c r="P139" s="424">
        <v>0</v>
      </c>
      <c r="Q139" s="424"/>
      <c r="R139" s="426" t="s">
        <v>37</v>
      </c>
      <c r="S139" s="424"/>
      <c r="T139" s="427">
        <f t="shared" si="3"/>
        <v>470400</v>
      </c>
      <c r="U139" s="427">
        <f t="shared" si="3"/>
        <v>0</v>
      </c>
      <c r="V139" s="427">
        <f t="shared" si="3"/>
        <v>0</v>
      </c>
      <c r="W139" s="427">
        <f t="shared" si="3"/>
        <v>0</v>
      </c>
      <c r="X139" s="427">
        <f t="shared" si="3"/>
        <v>0</v>
      </c>
      <c r="Y139" s="427"/>
      <c r="Z139" s="424"/>
      <c r="AA139" s="419"/>
      <c r="AB139" s="419"/>
      <c r="AC139" s="419"/>
      <c r="AD139" s="419"/>
      <c r="AE139" s="419"/>
      <c r="AF139" s="419"/>
      <c r="AG139" s="419"/>
    </row>
    <row r="140" spans="3:33">
      <c r="C140" s="217"/>
      <c r="D140" s="217" t="s">
        <v>449</v>
      </c>
      <c r="E140" s="217"/>
      <c r="F140" s="217"/>
      <c r="G140" s="217"/>
      <c r="H140" s="217"/>
      <c r="I140" s="217"/>
      <c r="J140" s="217"/>
      <c r="K140" s="217"/>
      <c r="L140" s="424">
        <v>86932.011520585642</v>
      </c>
      <c r="M140" s="424">
        <v>0</v>
      </c>
      <c r="N140" s="424">
        <v>0</v>
      </c>
      <c r="O140" s="424">
        <v>0</v>
      </c>
      <c r="P140" s="424">
        <v>0</v>
      </c>
      <c r="Q140" s="424"/>
      <c r="R140" s="426"/>
      <c r="S140" s="424"/>
      <c r="T140" s="427">
        <f t="shared" si="3"/>
        <v>0</v>
      </c>
      <c r="U140" s="427">
        <f t="shared" si="3"/>
        <v>0</v>
      </c>
      <c r="V140" s="427">
        <f t="shared" si="3"/>
        <v>0</v>
      </c>
      <c r="W140" s="427">
        <f t="shared" si="3"/>
        <v>0</v>
      </c>
      <c r="X140" s="427">
        <f t="shared" si="3"/>
        <v>0</v>
      </c>
      <c r="Y140" s="427"/>
      <c r="Z140" s="424"/>
      <c r="AA140" s="419"/>
      <c r="AB140" s="419"/>
      <c r="AC140" s="419"/>
      <c r="AD140" s="419"/>
      <c r="AE140" s="419"/>
      <c r="AF140" s="419"/>
      <c r="AG140" s="419"/>
    </row>
    <row r="141" spans="3:33">
      <c r="C141" s="217"/>
      <c r="D141" s="217" t="s">
        <v>449</v>
      </c>
      <c r="E141" s="217"/>
      <c r="F141" s="217"/>
      <c r="G141" s="217"/>
      <c r="H141" s="217"/>
      <c r="I141" s="217"/>
      <c r="J141" s="217"/>
      <c r="K141" s="217"/>
      <c r="L141" s="424">
        <v>86300.126814488729</v>
      </c>
      <c r="M141" s="424">
        <v>0</v>
      </c>
      <c r="N141" s="424">
        <v>0</v>
      </c>
      <c r="O141" s="424">
        <v>0</v>
      </c>
      <c r="P141" s="424">
        <v>0</v>
      </c>
      <c r="Q141" s="424"/>
      <c r="R141" s="426"/>
      <c r="S141" s="424"/>
      <c r="T141" s="427">
        <f t="shared" si="3"/>
        <v>0</v>
      </c>
      <c r="U141" s="427">
        <f t="shared" si="3"/>
        <v>0</v>
      </c>
      <c r="V141" s="427">
        <f t="shared" si="3"/>
        <v>0</v>
      </c>
      <c r="W141" s="427">
        <f t="shared" si="3"/>
        <v>0</v>
      </c>
      <c r="X141" s="427">
        <f t="shared" si="3"/>
        <v>0</v>
      </c>
      <c r="Y141" s="427"/>
      <c r="Z141" s="424"/>
      <c r="AA141" s="419"/>
      <c r="AB141" s="419"/>
      <c r="AC141" s="419"/>
      <c r="AD141" s="419"/>
      <c r="AE141" s="419"/>
      <c r="AF141" s="419"/>
      <c r="AG141" s="419"/>
    </row>
    <row r="142" spans="3:33">
      <c r="C142" s="217"/>
      <c r="D142" s="217" t="s">
        <v>449</v>
      </c>
      <c r="E142" s="217"/>
      <c r="F142" s="217"/>
      <c r="G142" s="217"/>
      <c r="H142" s="217"/>
      <c r="I142" s="217"/>
      <c r="J142" s="217"/>
      <c r="K142" s="217"/>
      <c r="L142" s="424">
        <v>181121.12104262557</v>
      </c>
      <c r="M142" s="424">
        <v>0</v>
      </c>
      <c r="N142" s="424">
        <v>0</v>
      </c>
      <c r="O142" s="424">
        <v>0</v>
      </c>
      <c r="P142" s="424">
        <v>0</v>
      </c>
      <c r="Q142" s="424"/>
      <c r="R142" s="426"/>
      <c r="S142" s="424"/>
      <c r="T142" s="427">
        <f t="shared" si="3"/>
        <v>0</v>
      </c>
      <c r="U142" s="427">
        <f t="shared" si="3"/>
        <v>0</v>
      </c>
      <c r="V142" s="427">
        <f t="shared" si="3"/>
        <v>0</v>
      </c>
      <c r="W142" s="427">
        <f t="shared" si="3"/>
        <v>0</v>
      </c>
      <c r="X142" s="427">
        <f t="shared" si="3"/>
        <v>0</v>
      </c>
      <c r="Y142" s="427"/>
      <c r="Z142" s="424"/>
      <c r="AA142" s="419"/>
      <c r="AB142" s="419"/>
      <c r="AC142" s="419"/>
      <c r="AD142" s="419"/>
      <c r="AE142" s="419"/>
      <c r="AF142" s="419"/>
      <c r="AG142" s="419"/>
    </row>
    <row r="143" spans="3:33">
      <c r="C143" s="217"/>
      <c r="D143" s="217" t="s">
        <v>449</v>
      </c>
      <c r="E143" s="217"/>
      <c r="F143" s="217"/>
      <c r="G143" s="217"/>
      <c r="H143" s="217"/>
      <c r="I143" s="217"/>
      <c r="J143" s="217"/>
      <c r="K143" s="217"/>
      <c r="L143" s="424">
        <v>15816.264268511741</v>
      </c>
      <c r="M143" s="424">
        <v>0</v>
      </c>
      <c r="N143" s="424">
        <v>0</v>
      </c>
      <c r="O143" s="424">
        <v>0</v>
      </c>
      <c r="P143" s="424">
        <v>0</v>
      </c>
      <c r="Q143" s="424"/>
      <c r="R143" s="426"/>
      <c r="S143" s="424"/>
      <c r="T143" s="427">
        <f t="shared" si="3"/>
        <v>0</v>
      </c>
      <c r="U143" s="427">
        <f t="shared" si="3"/>
        <v>0</v>
      </c>
      <c r="V143" s="427">
        <f t="shared" si="3"/>
        <v>0</v>
      </c>
      <c r="W143" s="427">
        <f t="shared" si="3"/>
        <v>0</v>
      </c>
      <c r="X143" s="427">
        <f t="shared" si="3"/>
        <v>0</v>
      </c>
      <c r="Y143" s="427"/>
      <c r="Z143" s="424"/>
      <c r="AA143" s="419"/>
      <c r="AB143" s="419"/>
      <c r="AC143" s="419"/>
      <c r="AD143" s="419"/>
      <c r="AE143" s="419"/>
      <c r="AF143" s="419"/>
      <c r="AG143" s="419"/>
    </row>
    <row r="144" spans="3:33">
      <c r="C144" s="217"/>
      <c r="D144" s="217" t="s">
        <v>449</v>
      </c>
      <c r="E144" s="217"/>
      <c r="F144" s="217"/>
      <c r="G144" s="217"/>
      <c r="H144" s="217"/>
      <c r="I144" s="217"/>
      <c r="J144" s="217"/>
      <c r="K144" s="217"/>
      <c r="L144" s="424">
        <v>127162.00096215251</v>
      </c>
      <c r="M144" s="424">
        <v>0</v>
      </c>
      <c r="N144" s="424">
        <v>0</v>
      </c>
      <c r="O144" s="424">
        <v>0</v>
      </c>
      <c r="P144" s="424">
        <v>0</v>
      </c>
      <c r="Q144" s="424"/>
      <c r="R144" s="426"/>
      <c r="S144" s="424"/>
      <c r="T144" s="427">
        <f t="shared" si="3"/>
        <v>0</v>
      </c>
      <c r="U144" s="427">
        <f t="shared" si="3"/>
        <v>0</v>
      </c>
      <c r="V144" s="427">
        <f t="shared" si="3"/>
        <v>0</v>
      </c>
      <c r="W144" s="427">
        <f t="shared" si="3"/>
        <v>0</v>
      </c>
      <c r="X144" s="427">
        <f t="shared" si="3"/>
        <v>0</v>
      </c>
      <c r="Y144" s="427"/>
      <c r="Z144" s="424"/>
      <c r="AA144" s="419"/>
      <c r="AB144" s="419"/>
      <c r="AC144" s="419"/>
      <c r="AD144" s="419"/>
      <c r="AE144" s="419"/>
      <c r="AF144" s="419"/>
      <c r="AG144" s="419"/>
    </row>
    <row r="145" spans="3:33">
      <c r="C145" s="217"/>
      <c r="D145" s="217" t="s">
        <v>449</v>
      </c>
      <c r="E145" s="217"/>
      <c r="F145" s="217"/>
      <c r="G145" s="217"/>
      <c r="H145" s="217"/>
      <c r="I145" s="217"/>
      <c r="J145" s="217"/>
      <c r="K145" s="217"/>
      <c r="L145" s="424">
        <v>146118.54073975192</v>
      </c>
      <c r="M145" s="424">
        <v>0</v>
      </c>
      <c r="N145" s="424">
        <v>0</v>
      </c>
      <c r="O145" s="424">
        <v>0</v>
      </c>
      <c r="P145" s="424">
        <v>0</v>
      </c>
      <c r="Q145" s="424"/>
      <c r="R145" s="426"/>
      <c r="S145" s="424"/>
      <c r="T145" s="427">
        <f t="shared" si="3"/>
        <v>0</v>
      </c>
      <c r="U145" s="427">
        <f t="shared" si="3"/>
        <v>0</v>
      </c>
      <c r="V145" s="427">
        <f t="shared" si="3"/>
        <v>0</v>
      </c>
      <c r="W145" s="427">
        <f t="shared" si="3"/>
        <v>0</v>
      </c>
      <c r="X145" s="427">
        <f t="shared" si="3"/>
        <v>0</v>
      </c>
      <c r="Y145" s="427"/>
      <c r="Z145" s="424"/>
      <c r="AA145" s="419"/>
      <c r="AB145" s="419"/>
      <c r="AC145" s="419"/>
      <c r="AD145" s="419"/>
      <c r="AE145" s="419"/>
      <c r="AF145" s="419"/>
      <c r="AG145" s="419"/>
    </row>
    <row r="146" spans="3:33">
      <c r="C146" s="217"/>
      <c r="D146" s="217" t="s">
        <v>449</v>
      </c>
      <c r="E146" s="217"/>
      <c r="F146" s="217"/>
      <c r="G146" s="217"/>
      <c r="H146" s="217"/>
      <c r="I146" s="217"/>
      <c r="J146" s="217"/>
      <c r="K146" s="217"/>
      <c r="L146" s="424">
        <v>313299.90361075959</v>
      </c>
      <c r="M146" s="424">
        <v>0</v>
      </c>
      <c r="N146" s="424">
        <v>0</v>
      </c>
      <c r="O146" s="424">
        <v>0</v>
      </c>
      <c r="P146" s="424">
        <v>0</v>
      </c>
      <c r="Q146" s="424"/>
      <c r="R146" s="426"/>
      <c r="S146" s="424"/>
      <c r="T146" s="427">
        <f t="shared" si="3"/>
        <v>0</v>
      </c>
      <c r="U146" s="427">
        <f t="shared" si="3"/>
        <v>0</v>
      </c>
      <c r="V146" s="427">
        <f t="shared" si="3"/>
        <v>0</v>
      </c>
      <c r="W146" s="427">
        <f t="shared" si="3"/>
        <v>0</v>
      </c>
      <c r="X146" s="427">
        <f t="shared" si="3"/>
        <v>0</v>
      </c>
      <c r="Y146" s="427"/>
      <c r="Z146" s="424"/>
      <c r="AA146" s="419"/>
      <c r="AB146" s="419"/>
      <c r="AC146" s="419"/>
      <c r="AD146" s="419"/>
      <c r="AE146" s="419"/>
      <c r="AF146" s="419"/>
      <c r="AG146" s="419"/>
    </row>
    <row r="147" spans="3:33">
      <c r="C147" s="217"/>
      <c r="D147" s="217" t="s">
        <v>449</v>
      </c>
      <c r="E147" s="217"/>
      <c r="F147" s="217"/>
      <c r="G147" s="217"/>
      <c r="H147" s="217"/>
      <c r="I147" s="217"/>
      <c r="J147" s="217"/>
      <c r="K147" s="217"/>
      <c r="L147" s="424">
        <v>1550702.3989960675</v>
      </c>
      <c r="M147" s="424">
        <v>0</v>
      </c>
      <c r="N147" s="424">
        <v>0</v>
      </c>
      <c r="O147" s="424">
        <v>0</v>
      </c>
      <c r="P147" s="424">
        <v>0</v>
      </c>
      <c r="Q147" s="424"/>
      <c r="R147" s="426"/>
      <c r="S147" s="424"/>
      <c r="T147" s="427">
        <f t="shared" si="3"/>
        <v>0</v>
      </c>
      <c r="U147" s="427">
        <f t="shared" si="3"/>
        <v>0</v>
      </c>
      <c r="V147" s="427">
        <f t="shared" si="3"/>
        <v>0</v>
      </c>
      <c r="W147" s="427">
        <f t="shared" si="3"/>
        <v>0</v>
      </c>
      <c r="X147" s="427">
        <f t="shared" si="3"/>
        <v>0</v>
      </c>
      <c r="Y147" s="427"/>
      <c r="Z147" s="424"/>
      <c r="AA147" s="419"/>
      <c r="AB147" s="419"/>
      <c r="AC147" s="419"/>
      <c r="AD147" s="419"/>
      <c r="AE147" s="419"/>
      <c r="AF147" s="419"/>
      <c r="AG147" s="419"/>
    </row>
    <row r="148" spans="3:33">
      <c r="C148" s="217"/>
      <c r="D148" s="217" t="s">
        <v>449</v>
      </c>
      <c r="E148" s="217"/>
      <c r="F148" s="217"/>
      <c r="G148" s="217"/>
      <c r="H148" s="217"/>
      <c r="I148" s="217"/>
      <c r="J148" s="217"/>
      <c r="K148" s="217"/>
      <c r="L148" s="424">
        <v>277186.73736421327</v>
      </c>
      <c r="M148" s="424">
        <v>0</v>
      </c>
      <c r="N148" s="424">
        <v>0</v>
      </c>
      <c r="O148" s="424">
        <v>0</v>
      </c>
      <c r="P148" s="424">
        <v>0</v>
      </c>
      <c r="Q148" s="424"/>
      <c r="R148" s="426"/>
      <c r="S148" s="424"/>
      <c r="T148" s="427">
        <f t="shared" si="3"/>
        <v>0</v>
      </c>
      <c r="U148" s="427">
        <f t="shared" si="3"/>
        <v>0</v>
      </c>
      <c r="V148" s="427">
        <f t="shared" si="3"/>
        <v>0</v>
      </c>
      <c r="W148" s="427">
        <f t="shared" si="3"/>
        <v>0</v>
      </c>
      <c r="X148" s="427">
        <f t="shared" si="3"/>
        <v>0</v>
      </c>
      <c r="Y148" s="427"/>
      <c r="Z148" s="424"/>
      <c r="AA148" s="419"/>
      <c r="AB148" s="419"/>
      <c r="AC148" s="419"/>
      <c r="AD148" s="419"/>
      <c r="AE148" s="419"/>
      <c r="AF148" s="419"/>
      <c r="AG148" s="419"/>
    </row>
    <row r="149" spans="3:33">
      <c r="C149" s="217"/>
      <c r="D149" s="217" t="s">
        <v>449</v>
      </c>
      <c r="E149" s="217"/>
      <c r="F149" s="217"/>
      <c r="G149" s="217"/>
      <c r="H149" s="217"/>
      <c r="I149" s="217"/>
      <c r="J149" s="217"/>
      <c r="K149" s="217"/>
      <c r="L149" s="424">
        <v>212677.05819671546</v>
      </c>
      <c r="M149" s="424">
        <v>0</v>
      </c>
      <c r="N149" s="424">
        <v>0</v>
      </c>
      <c r="O149" s="424">
        <v>0</v>
      </c>
      <c r="P149" s="424">
        <v>0</v>
      </c>
      <c r="Q149" s="424"/>
      <c r="R149" s="426"/>
      <c r="S149" s="424"/>
      <c r="T149" s="427">
        <f t="shared" si="3"/>
        <v>0</v>
      </c>
      <c r="U149" s="427">
        <f t="shared" si="3"/>
        <v>0</v>
      </c>
      <c r="V149" s="427">
        <f t="shared" si="3"/>
        <v>0</v>
      </c>
      <c r="W149" s="427">
        <f t="shared" si="3"/>
        <v>0</v>
      </c>
      <c r="X149" s="427">
        <f t="shared" si="3"/>
        <v>0</v>
      </c>
      <c r="Y149" s="427"/>
      <c r="Z149" s="424"/>
      <c r="AA149" s="419"/>
      <c r="AB149" s="419"/>
      <c r="AC149" s="419"/>
      <c r="AD149" s="419"/>
      <c r="AE149" s="419"/>
      <c r="AF149" s="419"/>
      <c r="AG149" s="419"/>
    </row>
    <row r="150" spans="3:33">
      <c r="C150" s="217"/>
      <c r="D150" s="217" t="s">
        <v>449</v>
      </c>
      <c r="E150" s="217"/>
      <c r="F150" s="217"/>
      <c r="G150" s="217"/>
      <c r="H150" s="217"/>
      <c r="I150" s="217"/>
      <c r="J150" s="217"/>
      <c r="K150" s="217"/>
      <c r="L150" s="424">
        <v>2489.2427815938745</v>
      </c>
      <c r="M150" s="424">
        <v>0</v>
      </c>
      <c r="N150" s="424">
        <v>0</v>
      </c>
      <c r="O150" s="424">
        <v>0</v>
      </c>
      <c r="P150" s="424">
        <v>0</v>
      </c>
      <c r="Q150" s="424"/>
      <c r="R150" s="426"/>
      <c r="S150" s="424"/>
      <c r="T150" s="427">
        <f t="shared" si="3"/>
        <v>0</v>
      </c>
      <c r="U150" s="427">
        <f t="shared" si="3"/>
        <v>0</v>
      </c>
      <c r="V150" s="427">
        <f t="shared" si="3"/>
        <v>0</v>
      </c>
      <c r="W150" s="427">
        <f t="shared" si="3"/>
        <v>0</v>
      </c>
      <c r="X150" s="427">
        <f t="shared" si="3"/>
        <v>0</v>
      </c>
      <c r="Y150" s="427"/>
      <c r="Z150" s="424"/>
      <c r="AA150" s="419"/>
      <c r="AB150" s="419"/>
      <c r="AC150" s="419"/>
      <c r="AD150" s="419"/>
      <c r="AE150" s="419"/>
      <c r="AF150" s="419"/>
      <c r="AG150" s="419"/>
    </row>
    <row r="151" spans="3:33">
      <c r="C151" s="217"/>
      <c r="D151" s="217" t="s">
        <v>449</v>
      </c>
      <c r="E151" s="217"/>
      <c r="F151" s="217"/>
      <c r="G151" s="217"/>
      <c r="H151" s="217"/>
      <c r="I151" s="217"/>
      <c r="J151" s="217"/>
      <c r="K151" s="217"/>
      <c r="L151" s="424">
        <v>336813.67248081544</v>
      </c>
      <c r="M151" s="424">
        <v>0</v>
      </c>
      <c r="N151" s="424">
        <v>0</v>
      </c>
      <c r="O151" s="424">
        <v>0</v>
      </c>
      <c r="P151" s="424">
        <v>0</v>
      </c>
      <c r="Q151" s="424"/>
      <c r="R151" s="426"/>
      <c r="S151" s="424"/>
      <c r="T151" s="427">
        <f t="shared" si="3"/>
        <v>0</v>
      </c>
      <c r="U151" s="427">
        <f t="shared" si="3"/>
        <v>0</v>
      </c>
      <c r="V151" s="427">
        <f t="shared" si="3"/>
        <v>0</v>
      </c>
      <c r="W151" s="427">
        <f t="shared" si="3"/>
        <v>0</v>
      </c>
      <c r="X151" s="427">
        <f t="shared" si="3"/>
        <v>0</v>
      </c>
      <c r="Y151" s="427"/>
      <c r="Z151" s="424"/>
      <c r="AA151" s="419"/>
      <c r="AB151" s="419"/>
      <c r="AC151" s="419"/>
      <c r="AD151" s="419"/>
      <c r="AE151" s="419"/>
      <c r="AF151" s="419"/>
      <c r="AG151" s="419"/>
    </row>
    <row r="152" spans="3:33">
      <c r="C152" s="217"/>
      <c r="D152" s="217" t="s">
        <v>449</v>
      </c>
      <c r="E152" s="217"/>
      <c r="F152" s="217"/>
      <c r="G152" s="217"/>
      <c r="H152" s="217"/>
      <c r="I152" s="217"/>
      <c r="J152" s="217"/>
      <c r="K152" s="217"/>
      <c r="L152" s="424">
        <v>1493.5456689563243</v>
      </c>
      <c r="M152" s="424">
        <v>0</v>
      </c>
      <c r="N152" s="424">
        <v>0</v>
      </c>
      <c r="O152" s="424">
        <v>0</v>
      </c>
      <c r="P152" s="424">
        <v>0</v>
      </c>
      <c r="Q152" s="424"/>
      <c r="R152" s="426"/>
      <c r="S152" s="424"/>
      <c r="T152" s="427">
        <f t="shared" si="3"/>
        <v>0</v>
      </c>
      <c r="U152" s="427">
        <f t="shared" si="3"/>
        <v>0</v>
      </c>
      <c r="V152" s="427">
        <f t="shared" si="3"/>
        <v>0</v>
      </c>
      <c r="W152" s="427">
        <f t="shared" si="3"/>
        <v>0</v>
      </c>
      <c r="X152" s="427">
        <f t="shared" si="3"/>
        <v>0</v>
      </c>
      <c r="Y152" s="427"/>
      <c r="Z152" s="424"/>
      <c r="AA152" s="419"/>
      <c r="AB152" s="419"/>
      <c r="AC152" s="419"/>
      <c r="AD152" s="419"/>
      <c r="AE152" s="419"/>
      <c r="AF152" s="419"/>
      <c r="AG152" s="419"/>
    </row>
    <row r="153" spans="3:33">
      <c r="C153" s="217"/>
      <c r="D153" s="217" t="s">
        <v>449</v>
      </c>
      <c r="E153" s="217"/>
      <c r="F153" s="217"/>
      <c r="G153" s="217"/>
      <c r="H153" s="217"/>
      <c r="I153" s="217"/>
      <c r="J153" s="217"/>
      <c r="K153" s="217"/>
      <c r="L153" s="424">
        <v>29985.799399546053</v>
      </c>
      <c r="M153" s="424">
        <v>0</v>
      </c>
      <c r="N153" s="424">
        <v>0</v>
      </c>
      <c r="O153" s="424">
        <v>0</v>
      </c>
      <c r="P153" s="424">
        <v>0</v>
      </c>
      <c r="Q153" s="424"/>
      <c r="R153" s="426"/>
      <c r="S153" s="424"/>
      <c r="T153" s="427">
        <f t="shared" si="3"/>
        <v>0</v>
      </c>
      <c r="U153" s="427">
        <f t="shared" si="3"/>
        <v>0</v>
      </c>
      <c r="V153" s="427">
        <f t="shared" si="3"/>
        <v>0</v>
      </c>
      <c r="W153" s="427">
        <f t="shared" si="3"/>
        <v>0</v>
      </c>
      <c r="X153" s="427">
        <f t="shared" si="3"/>
        <v>0</v>
      </c>
      <c r="Y153" s="427"/>
      <c r="Z153" s="424"/>
      <c r="AA153" s="419"/>
      <c r="AB153" s="419"/>
      <c r="AC153" s="419"/>
      <c r="AD153" s="419"/>
      <c r="AE153" s="419"/>
      <c r="AF153" s="419"/>
      <c r="AG153" s="419"/>
    </row>
    <row r="154" spans="3:33">
      <c r="C154" s="217"/>
      <c r="D154" s="217" t="s">
        <v>449</v>
      </c>
      <c r="E154" s="217"/>
      <c r="F154" s="217"/>
      <c r="G154" s="217"/>
      <c r="H154" s="217"/>
      <c r="I154" s="217"/>
      <c r="J154" s="217"/>
      <c r="K154" s="217"/>
      <c r="L154" s="424">
        <v>9358250.10684512</v>
      </c>
      <c r="M154" s="424">
        <v>0</v>
      </c>
      <c r="N154" s="424">
        <v>0</v>
      </c>
      <c r="O154" s="424">
        <v>0</v>
      </c>
      <c r="P154" s="424">
        <v>0</v>
      </c>
      <c r="Q154" s="424"/>
      <c r="R154" s="426"/>
      <c r="S154" s="424"/>
      <c r="T154" s="427">
        <f t="shared" si="3"/>
        <v>0</v>
      </c>
      <c r="U154" s="427">
        <f t="shared" si="3"/>
        <v>0</v>
      </c>
      <c r="V154" s="427">
        <f t="shared" si="3"/>
        <v>0</v>
      </c>
      <c r="W154" s="427">
        <f t="shared" si="3"/>
        <v>0</v>
      </c>
      <c r="X154" s="427">
        <f t="shared" si="3"/>
        <v>0</v>
      </c>
      <c r="Y154" s="427"/>
      <c r="Z154" s="424"/>
      <c r="AA154" s="419"/>
      <c r="AB154" s="419"/>
      <c r="AC154" s="419"/>
      <c r="AD154" s="419"/>
      <c r="AE154" s="419"/>
      <c r="AF154" s="419"/>
      <c r="AG154" s="419"/>
    </row>
    <row r="155" spans="3:33">
      <c r="C155" s="217"/>
      <c r="D155" s="217" t="s">
        <v>449</v>
      </c>
      <c r="E155" s="217"/>
      <c r="F155" s="217"/>
      <c r="G155" s="217"/>
      <c r="H155" s="217"/>
      <c r="I155" s="217"/>
      <c r="J155" s="217"/>
      <c r="K155" s="217"/>
      <c r="L155" s="424">
        <v>306818.29907057103</v>
      </c>
      <c r="M155" s="424">
        <v>0</v>
      </c>
      <c r="N155" s="424">
        <v>0</v>
      </c>
      <c r="O155" s="424">
        <v>0</v>
      </c>
      <c r="P155" s="424">
        <v>0</v>
      </c>
      <c r="Q155" s="424"/>
      <c r="R155" s="426"/>
      <c r="S155" s="424"/>
      <c r="T155" s="427">
        <f t="shared" si="3"/>
        <v>0</v>
      </c>
      <c r="U155" s="427">
        <f t="shared" si="3"/>
        <v>0</v>
      </c>
      <c r="V155" s="427">
        <f t="shared" si="3"/>
        <v>0</v>
      </c>
      <c r="W155" s="427">
        <f t="shared" si="3"/>
        <v>0</v>
      </c>
      <c r="X155" s="427">
        <f t="shared" si="3"/>
        <v>0</v>
      </c>
      <c r="Y155" s="427"/>
      <c r="Z155" s="424"/>
      <c r="AA155" s="419"/>
      <c r="AB155" s="419"/>
      <c r="AC155" s="419"/>
      <c r="AD155" s="419"/>
      <c r="AE155" s="419"/>
      <c r="AF155" s="419"/>
      <c r="AG155" s="419"/>
    </row>
    <row r="156" spans="3:33">
      <c r="C156" s="217"/>
      <c r="D156" s="217" t="s">
        <v>449</v>
      </c>
      <c r="E156" s="217"/>
      <c r="F156" s="217"/>
      <c r="G156" s="217"/>
      <c r="H156" s="217"/>
      <c r="I156" s="217"/>
      <c r="J156" s="217"/>
      <c r="K156" s="217"/>
      <c r="L156" s="424">
        <v>306818.29907057103</v>
      </c>
      <c r="M156" s="424">
        <v>0</v>
      </c>
      <c r="N156" s="424">
        <v>0</v>
      </c>
      <c r="O156" s="424">
        <v>0</v>
      </c>
      <c r="P156" s="424">
        <v>0</v>
      </c>
      <c r="Q156" s="424"/>
      <c r="R156" s="426"/>
      <c r="S156" s="424"/>
      <c r="T156" s="427">
        <f t="shared" si="3"/>
        <v>0</v>
      </c>
      <c r="U156" s="427">
        <f t="shared" si="3"/>
        <v>0</v>
      </c>
      <c r="V156" s="427">
        <f t="shared" si="3"/>
        <v>0</v>
      </c>
      <c r="W156" s="427">
        <f t="shared" si="3"/>
        <v>0</v>
      </c>
      <c r="X156" s="427">
        <f t="shared" si="3"/>
        <v>0</v>
      </c>
      <c r="Y156" s="427"/>
      <c r="Z156" s="424"/>
      <c r="AA156" s="419"/>
      <c r="AB156" s="419"/>
      <c r="AC156" s="419"/>
      <c r="AD156" s="419"/>
      <c r="AE156" s="419"/>
      <c r="AF156" s="419"/>
      <c r="AG156" s="419"/>
    </row>
    <row r="157" spans="3:33">
      <c r="C157" s="217"/>
      <c r="D157" s="217" t="s">
        <v>449</v>
      </c>
      <c r="E157" s="217"/>
      <c r="F157" s="217"/>
      <c r="G157" s="217"/>
      <c r="H157" s="217"/>
      <c r="I157" s="217"/>
      <c r="J157" s="217"/>
      <c r="K157" s="217"/>
      <c r="L157" s="424">
        <v>85084.227104460006</v>
      </c>
      <c r="M157" s="424">
        <v>0</v>
      </c>
      <c r="N157" s="424">
        <v>0</v>
      </c>
      <c r="O157" s="424">
        <v>0</v>
      </c>
      <c r="P157" s="424">
        <v>0</v>
      </c>
      <c r="Q157" s="424"/>
      <c r="R157" s="426"/>
      <c r="S157" s="424"/>
      <c r="T157" s="427">
        <f t="shared" si="3"/>
        <v>0</v>
      </c>
      <c r="U157" s="427">
        <f t="shared" si="3"/>
        <v>0</v>
      </c>
      <c r="V157" s="427">
        <f t="shared" si="3"/>
        <v>0</v>
      </c>
      <c r="W157" s="427">
        <f t="shared" si="3"/>
        <v>0</v>
      </c>
      <c r="X157" s="427">
        <f t="shared" si="3"/>
        <v>0</v>
      </c>
      <c r="Y157" s="427"/>
      <c r="Z157" s="424"/>
      <c r="AA157" s="419"/>
      <c r="AB157" s="419"/>
      <c r="AC157" s="419"/>
      <c r="AD157" s="419"/>
      <c r="AE157" s="419"/>
      <c r="AF157" s="419"/>
      <c r="AG157" s="419"/>
    </row>
    <row r="158" spans="3:33">
      <c r="C158" s="217"/>
      <c r="D158" s="217" t="s">
        <v>449</v>
      </c>
      <c r="E158" s="217"/>
      <c r="F158" s="217"/>
      <c r="G158" s="217"/>
      <c r="H158" s="217"/>
      <c r="I158" s="217"/>
      <c r="J158" s="217"/>
      <c r="K158" s="217"/>
      <c r="L158" s="424">
        <v>85084.227104460006</v>
      </c>
      <c r="M158" s="424">
        <v>0</v>
      </c>
      <c r="N158" s="424">
        <v>0</v>
      </c>
      <c r="O158" s="424">
        <v>0</v>
      </c>
      <c r="P158" s="424">
        <v>0</v>
      </c>
      <c r="Q158" s="424"/>
      <c r="R158" s="426"/>
      <c r="S158" s="424"/>
      <c r="T158" s="427">
        <f t="shared" si="3"/>
        <v>0</v>
      </c>
      <c r="U158" s="427">
        <f t="shared" si="3"/>
        <v>0</v>
      </c>
      <c r="V158" s="427">
        <f t="shared" si="3"/>
        <v>0</v>
      </c>
      <c r="W158" s="427">
        <f t="shared" si="3"/>
        <v>0</v>
      </c>
      <c r="X158" s="427">
        <f t="shared" si="3"/>
        <v>0</v>
      </c>
      <c r="Y158" s="427"/>
      <c r="Z158" s="424"/>
      <c r="AA158" s="419"/>
      <c r="AB158" s="419"/>
      <c r="AC158" s="419"/>
      <c r="AD158" s="419"/>
      <c r="AE158" s="419"/>
      <c r="AF158" s="419"/>
      <c r="AG158" s="419"/>
    </row>
    <row r="159" spans="3:33">
      <c r="C159" s="217"/>
      <c r="D159" s="217" t="s">
        <v>449</v>
      </c>
      <c r="E159" s="217"/>
      <c r="F159" s="217"/>
      <c r="G159" s="217"/>
      <c r="H159" s="217"/>
      <c r="I159" s="217"/>
      <c r="J159" s="217"/>
      <c r="K159" s="217"/>
      <c r="L159" s="424">
        <v>21675.560221263582</v>
      </c>
      <c r="M159" s="424">
        <v>0</v>
      </c>
      <c r="N159" s="424">
        <v>0</v>
      </c>
      <c r="O159" s="424">
        <v>0</v>
      </c>
      <c r="P159" s="424">
        <v>0</v>
      </c>
      <c r="Q159" s="424"/>
      <c r="R159" s="426"/>
      <c r="S159" s="424"/>
      <c r="T159" s="427">
        <f t="shared" si="3"/>
        <v>0</v>
      </c>
      <c r="U159" s="427">
        <f t="shared" si="3"/>
        <v>0</v>
      </c>
      <c r="V159" s="427">
        <f t="shared" si="3"/>
        <v>0</v>
      </c>
      <c r="W159" s="427">
        <f t="shared" si="3"/>
        <v>0</v>
      </c>
      <c r="X159" s="427">
        <f t="shared" si="3"/>
        <v>0</v>
      </c>
      <c r="Y159" s="427"/>
      <c r="Z159" s="424"/>
      <c r="AA159" s="419"/>
      <c r="AB159" s="419"/>
      <c r="AC159" s="419"/>
      <c r="AD159" s="419"/>
      <c r="AE159" s="419"/>
      <c r="AF159" s="419"/>
      <c r="AG159" s="419"/>
    </row>
    <row r="160" spans="3:33">
      <c r="C160" s="217"/>
      <c r="D160" s="217" t="s">
        <v>449</v>
      </c>
      <c r="E160" s="217"/>
      <c r="F160" s="217"/>
      <c r="G160" s="217"/>
      <c r="H160" s="217"/>
      <c r="I160" s="217"/>
      <c r="J160" s="217"/>
      <c r="K160" s="217"/>
      <c r="L160" s="424">
        <v>25696.642606645837</v>
      </c>
      <c r="M160" s="424">
        <v>0</v>
      </c>
      <c r="N160" s="424">
        <v>0</v>
      </c>
      <c r="O160" s="424">
        <v>0</v>
      </c>
      <c r="P160" s="424">
        <v>0</v>
      </c>
      <c r="Q160" s="424"/>
      <c r="R160" s="426"/>
      <c r="S160" s="424"/>
      <c r="T160" s="427">
        <f t="shared" si="3"/>
        <v>0</v>
      </c>
      <c r="U160" s="427">
        <f t="shared" si="3"/>
        <v>0</v>
      </c>
      <c r="V160" s="427">
        <f t="shared" si="3"/>
        <v>0</v>
      </c>
      <c r="W160" s="427">
        <f t="shared" si="3"/>
        <v>0</v>
      </c>
      <c r="X160" s="427">
        <f t="shared" si="3"/>
        <v>0</v>
      </c>
      <c r="Y160" s="427"/>
      <c r="Z160" s="424"/>
      <c r="AA160" s="419"/>
      <c r="AB160" s="419"/>
      <c r="AC160" s="419"/>
      <c r="AD160" s="419"/>
      <c r="AE160" s="419"/>
      <c r="AF160" s="419"/>
      <c r="AG160" s="419"/>
    </row>
    <row r="161" spans="3:33">
      <c r="C161" s="217"/>
      <c r="D161" s="217" t="s">
        <v>449</v>
      </c>
      <c r="E161" s="217"/>
      <c r="F161" s="217"/>
      <c r="G161" s="217"/>
      <c r="H161" s="217"/>
      <c r="I161" s="217"/>
      <c r="J161" s="217"/>
      <c r="K161" s="217"/>
      <c r="L161" s="424">
        <v>239005.586914766</v>
      </c>
      <c r="M161" s="424">
        <v>0</v>
      </c>
      <c r="N161" s="424">
        <v>0</v>
      </c>
      <c r="O161" s="424">
        <v>0</v>
      </c>
      <c r="P161" s="424">
        <v>0</v>
      </c>
      <c r="Q161" s="424"/>
      <c r="R161" s="426"/>
      <c r="S161" s="424"/>
      <c r="T161" s="427">
        <f t="shared" si="3"/>
        <v>0</v>
      </c>
      <c r="U161" s="427">
        <f t="shared" si="3"/>
        <v>0</v>
      </c>
      <c r="V161" s="427">
        <f t="shared" si="3"/>
        <v>0</v>
      </c>
      <c r="W161" s="427">
        <f t="shared" si="3"/>
        <v>0</v>
      </c>
      <c r="X161" s="427">
        <f t="shared" si="3"/>
        <v>0</v>
      </c>
      <c r="Y161" s="427"/>
      <c r="Z161" s="424"/>
      <c r="AA161" s="419"/>
      <c r="AB161" s="419"/>
      <c r="AC161" s="419"/>
      <c r="AD161" s="419"/>
      <c r="AE161" s="419"/>
      <c r="AF161" s="419"/>
      <c r="AG161" s="419"/>
    </row>
    <row r="162" spans="3:33">
      <c r="C162" s="217"/>
      <c r="D162" s="217" t="s">
        <v>449</v>
      </c>
      <c r="E162" s="217"/>
      <c r="F162" s="217"/>
      <c r="G162" s="217"/>
      <c r="H162" s="217"/>
      <c r="I162" s="217"/>
      <c r="J162" s="217"/>
      <c r="K162" s="217"/>
      <c r="L162" s="424">
        <v>1328068.3703756307</v>
      </c>
      <c r="M162" s="424">
        <v>0</v>
      </c>
      <c r="N162" s="424">
        <v>0</v>
      </c>
      <c r="O162" s="424">
        <v>0</v>
      </c>
      <c r="P162" s="424">
        <v>0</v>
      </c>
      <c r="Q162" s="424"/>
      <c r="R162" s="426"/>
      <c r="S162" s="424"/>
      <c r="T162" s="427">
        <f t="shared" si="3"/>
        <v>0</v>
      </c>
      <c r="U162" s="427">
        <f t="shared" si="3"/>
        <v>0</v>
      </c>
      <c r="V162" s="427">
        <f t="shared" si="3"/>
        <v>0</v>
      </c>
      <c r="W162" s="427">
        <f t="shared" si="3"/>
        <v>0</v>
      </c>
      <c r="X162" s="427">
        <f t="shared" si="3"/>
        <v>0</v>
      </c>
      <c r="Y162" s="427"/>
      <c r="Z162" s="424"/>
      <c r="AA162" s="419"/>
      <c r="AB162" s="419"/>
      <c r="AC162" s="419"/>
      <c r="AD162" s="419"/>
      <c r="AE162" s="419"/>
      <c r="AF162" s="419"/>
      <c r="AG162" s="419"/>
    </row>
    <row r="163" spans="3:33">
      <c r="C163" s="217"/>
      <c r="D163" s="217" t="s">
        <v>449</v>
      </c>
      <c r="E163" s="217"/>
      <c r="F163" s="217"/>
      <c r="G163" s="217"/>
      <c r="H163" s="217"/>
      <c r="I163" s="217"/>
      <c r="J163" s="217"/>
      <c r="K163" s="217"/>
      <c r="L163" s="424">
        <v>88080.892804398216</v>
      </c>
      <c r="M163" s="424">
        <v>0</v>
      </c>
      <c r="N163" s="424">
        <v>0</v>
      </c>
      <c r="O163" s="424">
        <v>0</v>
      </c>
      <c r="P163" s="424">
        <v>0</v>
      </c>
      <c r="Q163" s="424"/>
      <c r="R163" s="426"/>
      <c r="S163" s="424"/>
      <c r="T163" s="427">
        <f t="shared" si="3"/>
        <v>0</v>
      </c>
      <c r="U163" s="427">
        <f t="shared" si="3"/>
        <v>0</v>
      </c>
      <c r="V163" s="427">
        <f t="shared" si="3"/>
        <v>0</v>
      </c>
      <c r="W163" s="427">
        <f t="shared" si="3"/>
        <v>0</v>
      </c>
      <c r="X163" s="427">
        <f t="shared" si="3"/>
        <v>0</v>
      </c>
      <c r="Y163" s="427"/>
      <c r="Z163" s="424"/>
      <c r="AA163" s="419"/>
      <c r="AB163" s="419"/>
      <c r="AC163" s="419"/>
      <c r="AD163" s="419"/>
      <c r="AE163" s="419"/>
      <c r="AF163" s="419"/>
      <c r="AG163" s="419"/>
    </row>
    <row r="164" spans="3:33">
      <c r="C164" s="217"/>
      <c r="D164" s="217" t="s">
        <v>449</v>
      </c>
      <c r="E164" s="217"/>
      <c r="F164" s="217"/>
      <c r="G164" s="217"/>
      <c r="H164" s="217"/>
      <c r="I164" s="217"/>
      <c r="J164" s="217"/>
      <c r="K164" s="217"/>
      <c r="L164" s="424">
        <v>3701044.1924921614</v>
      </c>
      <c r="M164" s="424">
        <v>0</v>
      </c>
      <c r="N164" s="424">
        <v>0</v>
      </c>
      <c r="O164" s="424">
        <v>0</v>
      </c>
      <c r="P164" s="424">
        <v>0</v>
      </c>
      <c r="Q164" s="424"/>
      <c r="R164" s="426"/>
      <c r="S164" s="424"/>
      <c r="T164" s="427">
        <f t="shared" si="3"/>
        <v>0</v>
      </c>
      <c r="U164" s="427">
        <f t="shared" si="3"/>
        <v>0</v>
      </c>
      <c r="V164" s="427">
        <f t="shared" si="3"/>
        <v>0</v>
      </c>
      <c r="W164" s="427">
        <f t="shared" si="3"/>
        <v>0</v>
      </c>
      <c r="X164" s="427">
        <f t="shared" si="3"/>
        <v>0</v>
      </c>
      <c r="Y164" s="427"/>
      <c r="Z164" s="424"/>
      <c r="AA164" s="419"/>
      <c r="AB164" s="419"/>
      <c r="AC164" s="419"/>
      <c r="AD164" s="419"/>
      <c r="AE164" s="419"/>
      <c r="AF164" s="419"/>
      <c r="AG164" s="419"/>
    </row>
    <row r="165" spans="3:33">
      <c r="C165" s="217"/>
      <c r="D165" s="217" t="s">
        <v>449</v>
      </c>
      <c r="E165" s="217"/>
      <c r="F165" s="217"/>
      <c r="G165" s="217"/>
      <c r="H165" s="217"/>
      <c r="I165" s="217"/>
      <c r="J165" s="217"/>
      <c r="K165" s="217"/>
      <c r="L165" s="424">
        <v>9746.342891009861</v>
      </c>
      <c r="M165" s="424">
        <v>0</v>
      </c>
      <c r="N165" s="424">
        <v>0</v>
      </c>
      <c r="O165" s="424">
        <v>0</v>
      </c>
      <c r="P165" s="424">
        <v>0</v>
      </c>
      <c r="Q165" s="424"/>
      <c r="R165" s="426"/>
      <c r="S165" s="424"/>
      <c r="T165" s="427">
        <f t="shared" si="3"/>
        <v>0</v>
      </c>
      <c r="U165" s="427">
        <f t="shared" si="3"/>
        <v>0</v>
      </c>
      <c r="V165" s="427">
        <f t="shared" si="3"/>
        <v>0</v>
      </c>
      <c r="W165" s="427">
        <f t="shared" si="3"/>
        <v>0</v>
      </c>
      <c r="X165" s="427">
        <f t="shared" si="3"/>
        <v>0</v>
      </c>
      <c r="Y165" s="427"/>
      <c r="Z165" s="424"/>
      <c r="AA165" s="419"/>
      <c r="AB165" s="419"/>
      <c r="AC165" s="419"/>
      <c r="AD165" s="419"/>
      <c r="AE165" s="419"/>
      <c r="AF165" s="419"/>
      <c r="AG165" s="419"/>
    </row>
    <row r="166" spans="3:33">
      <c r="C166" s="217"/>
      <c r="D166" s="217" t="s">
        <v>449</v>
      </c>
      <c r="E166" s="217"/>
      <c r="F166" s="217"/>
      <c r="G166" s="217"/>
      <c r="H166" s="217"/>
      <c r="I166" s="217"/>
      <c r="J166" s="217"/>
      <c r="K166" s="217"/>
      <c r="L166" s="424">
        <v>108626.71906059218</v>
      </c>
      <c r="M166" s="424">
        <v>0</v>
      </c>
      <c r="N166" s="424">
        <v>0</v>
      </c>
      <c r="O166" s="424">
        <v>0</v>
      </c>
      <c r="P166" s="424">
        <v>0</v>
      </c>
      <c r="Q166" s="424"/>
      <c r="R166" s="426"/>
      <c r="S166" s="424"/>
      <c r="T166" s="427">
        <f t="shared" si="3"/>
        <v>0</v>
      </c>
      <c r="U166" s="427">
        <f t="shared" si="3"/>
        <v>0</v>
      </c>
      <c r="V166" s="427">
        <f t="shared" si="3"/>
        <v>0</v>
      </c>
      <c r="W166" s="427">
        <f t="shared" si="3"/>
        <v>0</v>
      </c>
      <c r="X166" s="427">
        <f t="shared" si="3"/>
        <v>0</v>
      </c>
      <c r="Y166" s="427"/>
      <c r="Z166" s="424"/>
      <c r="AA166" s="419"/>
      <c r="AB166" s="419"/>
      <c r="AC166" s="419"/>
      <c r="AD166" s="419"/>
      <c r="AE166" s="419"/>
      <c r="AF166" s="419"/>
      <c r="AG166" s="419"/>
    </row>
    <row r="167" spans="3:33">
      <c r="C167" s="217"/>
      <c r="D167" s="217"/>
      <c r="E167" s="217"/>
      <c r="F167" s="217"/>
      <c r="G167" s="217"/>
      <c r="H167" s="217"/>
      <c r="I167" s="217"/>
      <c r="J167" s="217"/>
      <c r="K167" s="217"/>
      <c r="L167" s="424"/>
      <c r="M167" s="424"/>
      <c r="N167" s="424"/>
      <c r="O167" s="424"/>
      <c r="P167" s="424"/>
      <c r="Q167" s="424"/>
      <c r="R167" s="426"/>
      <c r="S167" s="424"/>
      <c r="T167" s="424"/>
      <c r="U167" s="424"/>
      <c r="V167" s="424"/>
      <c r="W167" s="424"/>
      <c r="X167" s="424"/>
      <c r="Y167" s="424"/>
      <c r="Z167" s="424"/>
      <c r="AA167" s="419"/>
      <c r="AB167" s="419"/>
      <c r="AC167" s="419"/>
      <c r="AD167" s="419"/>
      <c r="AE167" s="419"/>
      <c r="AF167" s="419"/>
      <c r="AG167" s="419"/>
    </row>
    <row r="168" spans="3:33">
      <c r="C168" s="217"/>
      <c r="D168" s="217"/>
      <c r="E168" s="217"/>
      <c r="F168" s="217"/>
      <c r="G168" s="217"/>
      <c r="H168" s="217"/>
      <c r="I168" s="217"/>
      <c r="J168" s="217"/>
      <c r="K168" s="217"/>
      <c r="L168" s="424"/>
      <c r="M168" s="424"/>
      <c r="N168" s="424"/>
      <c r="O168" s="424"/>
      <c r="P168" s="424"/>
      <c r="Q168" s="424"/>
      <c r="R168" s="426"/>
      <c r="S168" s="424"/>
      <c r="T168" s="424"/>
      <c r="U168" s="424"/>
      <c r="V168" s="424"/>
      <c r="W168" s="424"/>
      <c r="X168" s="424"/>
      <c r="Y168" s="424"/>
      <c r="Z168" s="424"/>
      <c r="AA168" s="419"/>
      <c r="AB168" s="419"/>
      <c r="AC168" s="419"/>
      <c r="AD168" s="419"/>
      <c r="AE168" s="419"/>
      <c r="AF168" s="419"/>
      <c r="AG168" s="419"/>
    </row>
    <row r="169" spans="3:33">
      <c r="C169" s="217"/>
      <c r="D169" s="217"/>
      <c r="E169" s="217"/>
      <c r="F169" s="217"/>
      <c r="G169" s="217"/>
      <c r="H169" s="217"/>
      <c r="I169" s="217"/>
      <c r="J169" s="217"/>
      <c r="K169" s="217"/>
      <c r="L169" s="424"/>
      <c r="M169" s="424"/>
      <c r="N169" s="424"/>
      <c r="O169" s="424"/>
      <c r="P169" s="424"/>
      <c r="Q169" s="424"/>
      <c r="R169" s="426"/>
      <c r="S169" s="424"/>
      <c r="T169" s="424"/>
      <c r="U169" s="424"/>
      <c r="V169" s="424"/>
      <c r="W169" s="424"/>
      <c r="X169" s="424"/>
      <c r="Y169" s="424"/>
      <c r="Z169" s="424"/>
      <c r="AA169" s="419"/>
      <c r="AB169" s="419"/>
      <c r="AC169" s="419"/>
      <c r="AD169" s="419"/>
      <c r="AE169" s="419"/>
      <c r="AF169" s="419"/>
      <c r="AG169" s="419"/>
    </row>
    <row r="170" spans="3:33">
      <c r="C170" s="217"/>
      <c r="D170" s="217"/>
      <c r="E170" s="217"/>
      <c r="F170" s="217"/>
      <c r="G170" s="217"/>
      <c r="H170" s="217"/>
      <c r="I170" s="217"/>
      <c r="J170" s="217"/>
      <c r="K170" s="217"/>
      <c r="L170" s="424"/>
      <c r="M170" s="424"/>
      <c r="N170" s="424"/>
      <c r="O170" s="424"/>
      <c r="P170" s="424"/>
      <c r="Q170" s="424"/>
      <c r="R170" s="426"/>
      <c r="S170" s="424"/>
      <c r="T170" s="424"/>
      <c r="U170" s="424"/>
      <c r="V170" s="424"/>
      <c r="W170" s="424"/>
      <c r="X170" s="424"/>
      <c r="Y170" s="424"/>
      <c r="Z170" s="424"/>
      <c r="AA170" s="419"/>
      <c r="AB170" s="419"/>
      <c r="AC170" s="419"/>
      <c r="AD170" s="419"/>
      <c r="AE170" s="419"/>
      <c r="AF170" s="419"/>
      <c r="AG170" s="419"/>
    </row>
    <row r="171" spans="3:33">
      <c r="C171" s="217"/>
      <c r="D171" s="217"/>
      <c r="E171" s="217"/>
      <c r="F171" s="217"/>
      <c r="G171" s="217"/>
      <c r="H171" s="217"/>
      <c r="I171" s="217"/>
      <c r="J171" s="217"/>
      <c r="K171" s="217"/>
      <c r="L171" s="424"/>
      <c r="M171" s="424"/>
      <c r="N171" s="424"/>
      <c r="O171" s="424"/>
      <c r="P171" s="424"/>
      <c r="Q171" s="424"/>
      <c r="R171" s="426"/>
      <c r="S171" s="424"/>
      <c r="T171" s="424"/>
      <c r="U171" s="424"/>
      <c r="V171" s="424"/>
      <c r="W171" s="424"/>
      <c r="X171" s="424"/>
      <c r="Y171" s="424"/>
      <c r="Z171" s="424"/>
      <c r="AA171" s="419"/>
      <c r="AB171" s="419"/>
      <c r="AC171" s="419"/>
      <c r="AD171" s="419"/>
      <c r="AE171" s="419"/>
      <c r="AF171" s="419"/>
      <c r="AG171" s="419"/>
    </row>
    <row r="172" spans="3:33">
      <c r="C172" s="217"/>
      <c r="D172" s="217"/>
      <c r="E172" s="217"/>
      <c r="F172" s="217"/>
      <c r="G172" s="217"/>
      <c r="H172" s="217"/>
      <c r="I172" s="217"/>
      <c r="J172" s="217"/>
      <c r="K172" s="217"/>
      <c r="L172" s="424"/>
      <c r="M172" s="424"/>
      <c r="N172" s="424"/>
      <c r="O172" s="424"/>
      <c r="P172" s="424"/>
      <c r="Q172" s="424"/>
      <c r="R172" s="426"/>
      <c r="S172" s="424"/>
      <c r="T172" s="424"/>
      <c r="U172" s="424"/>
      <c r="V172" s="424"/>
      <c r="W172" s="424"/>
      <c r="X172" s="424"/>
      <c r="Y172" s="424"/>
      <c r="Z172" s="424"/>
      <c r="AA172" s="419"/>
      <c r="AB172" s="419"/>
      <c r="AC172" s="419"/>
      <c r="AD172" s="419"/>
      <c r="AE172" s="419"/>
      <c r="AF172" s="419"/>
      <c r="AG172" s="419"/>
    </row>
    <row r="173" spans="3:33">
      <c r="C173" s="217"/>
      <c r="D173" s="217"/>
      <c r="E173" s="217"/>
      <c r="F173" s="217"/>
      <c r="G173" s="217"/>
      <c r="H173" s="217"/>
      <c r="I173" s="217"/>
      <c r="J173" s="217"/>
      <c r="K173" s="217"/>
      <c r="L173" s="424"/>
      <c r="M173" s="424"/>
      <c r="N173" s="424"/>
      <c r="O173" s="424"/>
      <c r="P173" s="424"/>
      <c r="Q173" s="424"/>
      <c r="R173" s="426"/>
      <c r="S173" s="424"/>
      <c r="T173" s="424"/>
      <c r="U173" s="424"/>
      <c r="V173" s="424"/>
      <c r="W173" s="424"/>
      <c r="X173" s="424"/>
      <c r="Y173" s="424"/>
      <c r="Z173" s="424"/>
      <c r="AA173" s="419"/>
      <c r="AB173" s="419"/>
      <c r="AC173" s="419"/>
      <c r="AD173" s="419"/>
      <c r="AE173" s="419"/>
      <c r="AF173" s="419"/>
      <c r="AG173" s="419"/>
    </row>
    <row r="174" spans="3:33">
      <c r="C174" s="217"/>
      <c r="D174" s="217"/>
      <c r="E174" s="217"/>
      <c r="F174" s="217"/>
      <c r="G174" s="217"/>
      <c r="H174" s="217"/>
      <c r="I174" s="217"/>
      <c r="J174" s="217"/>
      <c r="K174" s="217"/>
      <c r="L174" s="424"/>
      <c r="M174" s="424"/>
      <c r="N174" s="424"/>
      <c r="O174" s="424"/>
      <c r="P174" s="424"/>
      <c r="Q174" s="424"/>
      <c r="R174" s="426"/>
      <c r="S174" s="424"/>
      <c r="T174" s="424"/>
      <c r="U174" s="424"/>
      <c r="V174" s="424"/>
      <c r="W174" s="424"/>
      <c r="X174" s="424"/>
      <c r="Y174" s="424"/>
      <c r="Z174" s="424"/>
      <c r="AA174" s="419"/>
      <c r="AB174" s="419"/>
      <c r="AC174" s="419"/>
      <c r="AD174" s="419"/>
      <c r="AE174" s="419"/>
      <c r="AF174" s="419"/>
      <c r="AG174" s="419"/>
    </row>
    <row r="175" spans="3:33">
      <c r="C175" s="217"/>
      <c r="D175" s="217"/>
      <c r="E175" s="217"/>
      <c r="F175" s="217"/>
      <c r="G175" s="217"/>
      <c r="H175" s="217"/>
      <c r="I175" s="217"/>
      <c r="J175" s="217"/>
      <c r="K175" s="217"/>
      <c r="L175" s="424"/>
      <c r="M175" s="424"/>
      <c r="N175" s="424"/>
      <c r="O175" s="424"/>
      <c r="P175" s="424"/>
      <c r="Q175" s="424"/>
      <c r="R175" s="426"/>
      <c r="S175" s="424"/>
      <c r="T175" s="424"/>
      <c r="U175" s="424"/>
      <c r="V175" s="424"/>
      <c r="W175" s="424"/>
      <c r="X175" s="424"/>
      <c r="Y175" s="424"/>
      <c r="Z175" s="424"/>
      <c r="AA175" s="419"/>
      <c r="AB175" s="419"/>
      <c r="AC175" s="419"/>
      <c r="AD175" s="419"/>
      <c r="AE175" s="419"/>
      <c r="AF175" s="419"/>
      <c r="AG175" s="419"/>
    </row>
    <row r="176" spans="3:33">
      <c r="C176" s="217"/>
      <c r="D176" s="217"/>
      <c r="E176" s="217"/>
      <c r="F176" s="217"/>
      <c r="G176" s="217"/>
      <c r="H176" s="217"/>
      <c r="I176" s="217"/>
      <c r="J176" s="217"/>
      <c r="K176" s="217"/>
      <c r="L176" s="424"/>
      <c r="M176" s="424"/>
      <c r="N176" s="424"/>
      <c r="O176" s="424"/>
      <c r="P176" s="424"/>
      <c r="Q176" s="424"/>
      <c r="R176" s="426"/>
      <c r="S176" s="424"/>
      <c r="T176" s="424"/>
      <c r="U176" s="424"/>
      <c r="V176" s="424"/>
      <c r="W176" s="424"/>
      <c r="X176" s="424"/>
      <c r="Y176" s="424"/>
      <c r="Z176" s="424"/>
      <c r="AA176" s="419"/>
      <c r="AB176" s="419"/>
      <c r="AC176" s="419"/>
      <c r="AD176" s="419"/>
      <c r="AE176" s="419"/>
      <c r="AF176" s="419"/>
      <c r="AG176" s="419"/>
    </row>
    <row r="177" spans="3:33">
      <c r="C177" s="217"/>
      <c r="D177" s="217"/>
      <c r="E177" s="217"/>
      <c r="F177" s="217"/>
      <c r="G177" s="217"/>
      <c r="H177" s="217"/>
      <c r="I177" s="217"/>
      <c r="J177" s="217"/>
      <c r="K177" s="217"/>
      <c r="L177" s="424"/>
      <c r="M177" s="424"/>
      <c r="N177" s="424"/>
      <c r="O177" s="424"/>
      <c r="P177" s="424"/>
      <c r="Q177" s="424"/>
      <c r="R177" s="426"/>
      <c r="S177" s="424"/>
      <c r="T177" s="424"/>
      <c r="U177" s="424"/>
      <c r="V177" s="424"/>
      <c r="W177" s="424"/>
      <c r="X177" s="424"/>
      <c r="Y177" s="424"/>
      <c r="Z177" s="424"/>
      <c r="AA177" s="419"/>
      <c r="AB177" s="419"/>
      <c r="AC177" s="419"/>
      <c r="AD177" s="419"/>
      <c r="AE177" s="419"/>
      <c r="AF177" s="419"/>
      <c r="AG177" s="419"/>
    </row>
    <row r="178" spans="3:33">
      <c r="C178" s="217"/>
      <c r="D178" s="217"/>
      <c r="E178" s="217"/>
      <c r="F178" s="217"/>
      <c r="G178" s="217"/>
      <c r="H178" s="217"/>
      <c r="I178" s="217"/>
      <c r="J178" s="217"/>
      <c r="K178" s="217"/>
      <c r="L178" s="424"/>
      <c r="M178" s="424"/>
      <c r="N178" s="424"/>
      <c r="O178" s="424"/>
      <c r="P178" s="424"/>
      <c r="Q178" s="424"/>
      <c r="R178" s="426"/>
      <c r="S178" s="424"/>
      <c r="T178" s="424"/>
      <c r="U178" s="424"/>
      <c r="V178" s="424"/>
      <c r="W178" s="424"/>
      <c r="X178" s="424"/>
      <c r="Y178" s="424"/>
      <c r="Z178" s="424"/>
      <c r="AA178" s="419"/>
      <c r="AB178" s="419"/>
      <c r="AC178" s="419"/>
      <c r="AD178" s="419"/>
      <c r="AE178" s="419"/>
      <c r="AF178" s="419"/>
      <c r="AG178" s="419"/>
    </row>
    <row r="179" spans="3:33">
      <c r="C179" s="217"/>
      <c r="D179" s="217"/>
      <c r="E179" s="217"/>
      <c r="F179" s="217"/>
      <c r="G179" s="217"/>
      <c r="H179" s="217"/>
      <c r="I179" s="217"/>
      <c r="J179" s="217"/>
      <c r="K179" s="217"/>
      <c r="L179" s="424"/>
      <c r="M179" s="424"/>
      <c r="N179" s="424"/>
      <c r="O179" s="424"/>
      <c r="P179" s="424"/>
      <c r="Q179" s="424"/>
      <c r="R179" s="426"/>
      <c r="S179" s="424"/>
      <c r="T179" s="424"/>
      <c r="U179" s="424"/>
      <c r="V179" s="424"/>
      <c r="W179" s="424"/>
      <c r="X179" s="424"/>
      <c r="Y179" s="424"/>
      <c r="Z179" s="424"/>
      <c r="AA179" s="419"/>
      <c r="AB179" s="419"/>
      <c r="AC179" s="419"/>
      <c r="AD179" s="419"/>
      <c r="AE179" s="419"/>
      <c r="AF179" s="419"/>
      <c r="AG179" s="419"/>
    </row>
    <row r="180" spans="3:33">
      <c r="C180" s="217"/>
      <c r="D180" s="217"/>
      <c r="E180" s="217"/>
      <c r="F180" s="217"/>
      <c r="G180" s="217"/>
      <c r="H180" s="217"/>
      <c r="I180" s="217"/>
      <c r="J180" s="217"/>
      <c r="K180" s="217"/>
      <c r="L180" s="424"/>
      <c r="M180" s="424"/>
      <c r="N180" s="424"/>
      <c r="O180" s="424"/>
      <c r="P180" s="424"/>
      <c r="Q180" s="424"/>
      <c r="R180" s="426"/>
      <c r="S180" s="424"/>
      <c r="T180" s="424"/>
      <c r="U180" s="424"/>
      <c r="V180" s="424"/>
      <c r="W180" s="424"/>
      <c r="X180" s="424"/>
      <c r="Y180" s="424"/>
      <c r="Z180" s="424"/>
      <c r="AA180" s="419"/>
      <c r="AB180" s="419"/>
      <c r="AC180" s="419"/>
      <c r="AD180" s="419"/>
      <c r="AE180" s="419"/>
      <c r="AF180" s="419"/>
      <c r="AG180" s="419"/>
    </row>
    <row r="181" spans="3:33">
      <c r="C181" s="217"/>
      <c r="D181" s="217"/>
      <c r="E181" s="217"/>
      <c r="F181" s="217"/>
      <c r="G181" s="217"/>
      <c r="H181" s="217"/>
      <c r="I181" s="217"/>
      <c r="J181" s="217"/>
      <c r="K181" s="217"/>
      <c r="L181" s="424"/>
      <c r="M181" s="424"/>
      <c r="N181" s="424"/>
      <c r="O181" s="424"/>
      <c r="P181" s="424"/>
      <c r="Q181" s="424"/>
      <c r="R181" s="426"/>
      <c r="S181" s="424"/>
      <c r="T181" s="424"/>
      <c r="U181" s="424"/>
      <c r="V181" s="424"/>
      <c r="W181" s="424"/>
      <c r="X181" s="424"/>
      <c r="Y181" s="424"/>
      <c r="Z181" s="424"/>
      <c r="AA181" s="419"/>
      <c r="AB181" s="419"/>
      <c r="AC181" s="419"/>
      <c r="AD181" s="419"/>
      <c r="AE181" s="419"/>
      <c r="AF181" s="419"/>
      <c r="AG181" s="419"/>
    </row>
    <row r="182" spans="3:33">
      <c r="C182" s="217"/>
      <c r="D182" s="217"/>
      <c r="E182" s="217"/>
      <c r="F182" s="217"/>
      <c r="G182" s="217"/>
      <c r="H182" s="217"/>
      <c r="I182" s="217"/>
      <c r="J182" s="217"/>
      <c r="K182" s="217"/>
      <c r="L182" s="424"/>
      <c r="M182" s="424"/>
      <c r="N182" s="424"/>
      <c r="O182" s="424"/>
      <c r="P182" s="424"/>
      <c r="Q182" s="424"/>
      <c r="R182" s="426"/>
      <c r="S182" s="424"/>
      <c r="T182" s="424"/>
      <c r="U182" s="424"/>
      <c r="V182" s="424"/>
      <c r="W182" s="424"/>
      <c r="X182" s="424"/>
      <c r="Y182" s="424"/>
      <c r="Z182" s="424"/>
      <c r="AA182" s="419"/>
      <c r="AB182" s="419"/>
      <c r="AC182" s="419"/>
      <c r="AD182" s="419"/>
      <c r="AE182" s="419"/>
      <c r="AF182" s="419"/>
      <c r="AG182" s="419"/>
    </row>
    <row r="183" spans="3:33">
      <c r="C183" s="217"/>
      <c r="D183" s="217"/>
      <c r="E183" s="217"/>
      <c r="F183" s="217"/>
      <c r="G183" s="217"/>
      <c r="H183" s="217"/>
      <c r="I183" s="217"/>
      <c r="J183" s="217"/>
      <c r="K183" s="217"/>
      <c r="L183" s="424"/>
      <c r="M183" s="424"/>
      <c r="N183" s="424"/>
      <c r="O183" s="424"/>
      <c r="P183" s="424"/>
      <c r="Q183" s="424"/>
      <c r="R183" s="426"/>
      <c r="S183" s="424"/>
      <c r="T183" s="424"/>
      <c r="U183" s="424"/>
      <c r="V183" s="424"/>
      <c r="W183" s="424"/>
      <c r="X183" s="424"/>
      <c r="Y183" s="424"/>
      <c r="Z183" s="424"/>
      <c r="AA183" s="419"/>
      <c r="AB183" s="419"/>
      <c r="AC183" s="419"/>
      <c r="AD183" s="419"/>
      <c r="AE183" s="419"/>
      <c r="AF183" s="419"/>
      <c r="AG183" s="419"/>
    </row>
    <row r="184" spans="3:33">
      <c r="C184" s="217"/>
      <c r="D184" s="217"/>
      <c r="E184" s="217"/>
      <c r="F184" s="217"/>
      <c r="G184" s="217"/>
      <c r="H184" s="217"/>
      <c r="I184" s="217"/>
      <c r="J184" s="217"/>
      <c r="K184" s="217"/>
      <c r="L184" s="424"/>
      <c r="M184" s="424"/>
      <c r="N184" s="424"/>
      <c r="O184" s="424"/>
      <c r="P184" s="424"/>
      <c r="Q184" s="424"/>
      <c r="R184" s="426"/>
      <c r="S184" s="424"/>
      <c r="T184" s="424"/>
      <c r="U184" s="424"/>
      <c r="V184" s="424"/>
      <c r="W184" s="424"/>
      <c r="X184" s="424"/>
      <c r="Y184" s="424"/>
      <c r="Z184" s="424"/>
      <c r="AA184" s="419"/>
      <c r="AB184" s="419"/>
      <c r="AC184" s="419"/>
      <c r="AD184" s="419"/>
      <c r="AE184" s="419"/>
      <c r="AF184" s="419"/>
      <c r="AG184" s="419"/>
    </row>
    <row r="185" spans="3:33">
      <c r="C185" s="217"/>
      <c r="D185" s="217"/>
      <c r="E185" s="217"/>
      <c r="F185" s="217"/>
      <c r="G185" s="217"/>
      <c r="H185" s="217"/>
      <c r="I185" s="217"/>
      <c r="J185" s="217"/>
      <c r="K185" s="217"/>
      <c r="L185" s="424"/>
      <c r="M185" s="424"/>
      <c r="N185" s="424"/>
      <c r="O185" s="424"/>
      <c r="P185" s="424"/>
      <c r="Q185" s="424"/>
      <c r="R185" s="426"/>
      <c r="S185" s="424"/>
      <c r="T185" s="424"/>
      <c r="U185" s="424"/>
      <c r="V185" s="424"/>
      <c r="W185" s="424"/>
      <c r="X185" s="424"/>
      <c r="Y185" s="424"/>
      <c r="Z185" s="424"/>
      <c r="AA185" s="419"/>
      <c r="AB185" s="419"/>
      <c r="AC185" s="419"/>
      <c r="AD185" s="419"/>
      <c r="AE185" s="419"/>
      <c r="AF185" s="419"/>
      <c r="AG185" s="419"/>
    </row>
    <row r="186" spans="3:33">
      <c r="C186" s="217"/>
      <c r="D186" s="217"/>
      <c r="E186" s="217"/>
      <c r="F186" s="217"/>
      <c r="G186" s="217"/>
      <c r="H186" s="217"/>
      <c r="I186" s="217"/>
      <c r="J186" s="217"/>
      <c r="K186" s="217"/>
      <c r="L186" s="424"/>
      <c r="M186" s="424"/>
      <c r="N186" s="424"/>
      <c r="O186" s="424"/>
      <c r="P186" s="424"/>
      <c r="Q186" s="424"/>
      <c r="R186" s="426"/>
      <c r="S186" s="424"/>
      <c r="T186" s="424"/>
      <c r="U186" s="424"/>
      <c r="V186" s="424"/>
      <c r="W186" s="424"/>
      <c r="X186" s="424"/>
      <c r="Y186" s="424"/>
      <c r="Z186" s="424"/>
      <c r="AA186" s="419"/>
      <c r="AB186" s="419"/>
      <c r="AC186" s="419"/>
      <c r="AD186" s="419"/>
      <c r="AE186" s="419"/>
      <c r="AF186" s="419"/>
      <c r="AG186" s="419"/>
    </row>
    <row r="187" spans="3:33">
      <c r="C187" s="217"/>
      <c r="D187" s="217"/>
      <c r="E187" s="217"/>
      <c r="F187" s="217"/>
      <c r="G187" s="217"/>
      <c r="H187" s="217"/>
      <c r="I187" s="217"/>
      <c r="J187" s="217"/>
      <c r="K187" s="217"/>
      <c r="L187" s="424"/>
      <c r="M187" s="424"/>
      <c r="N187" s="424"/>
      <c r="O187" s="424"/>
      <c r="P187" s="424"/>
      <c r="Q187" s="424"/>
      <c r="R187" s="426"/>
      <c r="S187" s="424"/>
      <c r="T187" s="424"/>
      <c r="U187" s="424"/>
      <c r="V187" s="424"/>
      <c r="W187" s="424"/>
      <c r="X187" s="424"/>
      <c r="Y187" s="424"/>
      <c r="Z187" s="424"/>
      <c r="AA187" s="419"/>
      <c r="AB187" s="419"/>
      <c r="AC187" s="419"/>
      <c r="AD187" s="419"/>
      <c r="AE187" s="419"/>
      <c r="AF187" s="419"/>
      <c r="AG187" s="419"/>
    </row>
    <row r="188" spans="3:33">
      <c r="C188" s="217"/>
      <c r="D188" s="217"/>
      <c r="E188" s="217"/>
      <c r="F188" s="217"/>
      <c r="G188" s="217"/>
      <c r="H188" s="217"/>
      <c r="I188" s="217"/>
      <c r="J188" s="217"/>
      <c r="K188" s="217"/>
      <c r="L188" s="424"/>
      <c r="M188" s="424"/>
      <c r="N188" s="424"/>
      <c r="O188" s="424"/>
      <c r="P188" s="424"/>
      <c r="Q188" s="424"/>
      <c r="R188" s="426"/>
      <c r="S188" s="424"/>
      <c r="T188" s="424"/>
      <c r="U188" s="424"/>
      <c r="V188" s="424"/>
      <c r="W188" s="424"/>
      <c r="X188" s="424"/>
      <c r="Y188" s="424"/>
      <c r="Z188" s="424"/>
      <c r="AA188" s="419"/>
      <c r="AB188" s="419"/>
      <c r="AC188" s="419"/>
      <c r="AD188" s="419"/>
      <c r="AE188" s="419"/>
      <c r="AF188" s="419"/>
      <c r="AG188" s="419"/>
    </row>
    <row r="189" spans="3:33">
      <c r="C189" s="217"/>
      <c r="D189" s="217"/>
      <c r="E189" s="217"/>
      <c r="F189" s="217"/>
      <c r="G189" s="217"/>
      <c r="H189" s="217"/>
      <c r="I189" s="217"/>
      <c r="J189" s="217"/>
      <c r="K189" s="217"/>
      <c r="L189" s="424"/>
      <c r="M189" s="424"/>
      <c r="N189" s="424"/>
      <c r="O189" s="424"/>
      <c r="P189" s="424"/>
      <c r="Q189" s="424"/>
      <c r="R189" s="426"/>
      <c r="S189" s="424"/>
      <c r="T189" s="424"/>
      <c r="U189" s="424"/>
      <c r="V189" s="424"/>
      <c r="W189" s="424"/>
      <c r="X189" s="424"/>
      <c r="Y189" s="424"/>
      <c r="Z189" s="424"/>
      <c r="AA189" s="419"/>
      <c r="AB189" s="419"/>
      <c r="AC189" s="419"/>
      <c r="AD189" s="419"/>
      <c r="AE189" s="419"/>
      <c r="AF189" s="419"/>
      <c r="AG189" s="419"/>
    </row>
    <row r="190" spans="3:33">
      <c r="C190" s="217"/>
      <c r="D190" s="217"/>
      <c r="E190" s="217"/>
      <c r="F190" s="217"/>
      <c r="G190" s="217"/>
      <c r="H190" s="217"/>
      <c r="I190" s="217"/>
      <c r="J190" s="217"/>
      <c r="K190" s="217"/>
      <c r="L190" s="424"/>
      <c r="M190" s="424"/>
      <c r="N190" s="424"/>
      <c r="O190" s="424"/>
      <c r="P190" s="424"/>
      <c r="Q190" s="424"/>
      <c r="R190" s="426"/>
      <c r="S190" s="424"/>
      <c r="T190" s="424"/>
      <c r="U190" s="424"/>
      <c r="V190" s="424"/>
      <c r="W190" s="424"/>
      <c r="X190" s="424"/>
      <c r="Y190" s="424"/>
      <c r="Z190" s="424"/>
      <c r="AA190" s="419"/>
      <c r="AB190" s="419"/>
      <c r="AC190" s="419"/>
      <c r="AD190" s="419"/>
      <c r="AE190" s="419"/>
      <c r="AF190" s="419"/>
      <c r="AG190" s="419"/>
    </row>
    <row r="191" spans="3:33">
      <c r="C191" s="217"/>
      <c r="D191" s="217"/>
      <c r="E191" s="217"/>
      <c r="F191" s="217"/>
      <c r="G191" s="217"/>
      <c r="H191" s="217"/>
      <c r="I191" s="217"/>
      <c r="J191" s="217"/>
      <c r="K191" s="217"/>
      <c r="L191" s="424"/>
      <c r="M191" s="424"/>
      <c r="N191" s="424"/>
      <c r="O191" s="424"/>
      <c r="P191" s="424"/>
      <c r="Q191" s="424"/>
      <c r="R191" s="426"/>
      <c r="S191" s="424"/>
      <c r="T191" s="424"/>
      <c r="U191" s="424"/>
      <c r="V191" s="424"/>
      <c r="W191" s="424"/>
      <c r="X191" s="424"/>
      <c r="Y191" s="424"/>
      <c r="Z191" s="424"/>
      <c r="AA191" s="419"/>
      <c r="AB191" s="419"/>
      <c r="AC191" s="419"/>
      <c r="AD191" s="419"/>
      <c r="AE191" s="419"/>
      <c r="AF191" s="419"/>
      <c r="AG191" s="419"/>
    </row>
    <row r="192" spans="3:33">
      <c r="C192" s="217"/>
      <c r="D192" s="217"/>
      <c r="E192" s="217"/>
      <c r="F192" s="217"/>
      <c r="G192" s="217"/>
      <c r="H192" s="217"/>
      <c r="I192" s="217"/>
      <c r="J192" s="217"/>
      <c r="K192" s="217"/>
      <c r="L192" s="424"/>
      <c r="M192" s="424"/>
      <c r="N192" s="424"/>
      <c r="O192" s="424"/>
      <c r="P192" s="424"/>
      <c r="Q192" s="424"/>
      <c r="R192" s="426"/>
      <c r="S192" s="424"/>
      <c r="T192" s="424"/>
      <c r="U192" s="424"/>
      <c r="V192" s="424"/>
      <c r="W192" s="424"/>
      <c r="X192" s="424"/>
      <c r="Y192" s="424"/>
      <c r="Z192" s="424"/>
      <c r="AA192" s="419"/>
      <c r="AB192" s="419"/>
      <c r="AC192" s="419"/>
      <c r="AD192" s="419"/>
      <c r="AE192" s="419"/>
      <c r="AF192" s="419"/>
      <c r="AG192" s="419"/>
    </row>
    <row r="193" spans="3:33">
      <c r="C193" s="217"/>
      <c r="D193" s="217"/>
      <c r="E193" s="217"/>
      <c r="F193" s="217"/>
      <c r="G193" s="217"/>
      <c r="H193" s="217"/>
      <c r="I193" s="217"/>
      <c r="J193" s="217"/>
      <c r="K193" s="217"/>
      <c r="L193" s="424"/>
      <c r="M193" s="424"/>
      <c r="N193" s="424"/>
      <c r="O193" s="424"/>
      <c r="P193" s="424"/>
      <c r="Q193" s="424"/>
      <c r="R193" s="426"/>
      <c r="S193" s="424"/>
      <c r="T193" s="424"/>
      <c r="U193" s="424"/>
      <c r="V193" s="424"/>
      <c r="W193" s="424"/>
      <c r="X193" s="424"/>
      <c r="Y193" s="424"/>
      <c r="Z193" s="424"/>
      <c r="AA193" s="419"/>
      <c r="AB193" s="419"/>
      <c r="AC193" s="419"/>
      <c r="AD193" s="419"/>
      <c r="AE193" s="419"/>
      <c r="AF193" s="419"/>
      <c r="AG193" s="419"/>
    </row>
    <row r="194" spans="3:33">
      <c r="L194" s="419"/>
      <c r="M194" s="419"/>
      <c r="N194" s="419"/>
      <c r="O194" s="419"/>
      <c r="P194" s="419"/>
      <c r="Q194" s="419"/>
      <c r="R194" s="428"/>
      <c r="S194" s="419"/>
      <c r="T194" s="419"/>
      <c r="U194" s="419"/>
      <c r="V194" s="419"/>
      <c r="W194" s="419"/>
      <c r="X194" s="419"/>
      <c r="Y194" s="419"/>
      <c r="Z194" s="419"/>
      <c r="AA194" s="419"/>
      <c r="AB194" s="419"/>
      <c r="AC194" s="419"/>
      <c r="AD194" s="419"/>
      <c r="AE194" s="419"/>
      <c r="AF194" s="419"/>
      <c r="AG194" s="419"/>
    </row>
    <row r="195" spans="3:33">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row>
    <row r="196" spans="3:33">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row>
    <row r="197" spans="3:33">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row>
    <row r="198" spans="3:33">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row>
    <row r="199" spans="3:33">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row>
    <row r="200" spans="3:33">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row>
    <row r="201" spans="3:33">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row>
  </sheetData>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C1:X61"/>
  <sheetViews>
    <sheetView topLeftCell="B22" workbookViewId="0">
      <selection activeCell="S37" sqref="S37"/>
    </sheetView>
  </sheetViews>
  <sheetFormatPr defaultRowHeight="12.75"/>
  <cols>
    <col min="3" max="3" width="9.83203125" bestFit="1" customWidth="1"/>
    <col min="16" max="16" width="10.83203125" customWidth="1"/>
    <col min="19" max="19" width="10.83203125" customWidth="1"/>
  </cols>
  <sheetData>
    <row r="1" spans="3:24" ht="15.75" thickBot="1">
      <c r="C1" s="4"/>
      <c r="D1" s="350" t="s">
        <v>282</v>
      </c>
      <c r="E1" s="93"/>
      <c r="F1" s="127"/>
      <c r="G1" s="386" t="s">
        <v>284</v>
      </c>
      <c r="H1" s="2"/>
      <c r="I1" s="2"/>
      <c r="M1" s="2"/>
      <c r="N1" s="2"/>
      <c r="O1" s="2"/>
      <c r="P1" s="390" t="s">
        <v>390</v>
      </c>
      <c r="Q1" s="391"/>
      <c r="R1" s="391"/>
      <c r="S1" s="150"/>
      <c r="T1" s="150"/>
      <c r="U1" s="150"/>
      <c r="V1" s="150"/>
      <c r="W1" s="2"/>
      <c r="X1" s="2"/>
    </row>
    <row r="2" spans="3:24" ht="15.75" thickBot="1">
      <c r="C2" s="5"/>
      <c r="D2" s="351"/>
      <c r="E2" s="29"/>
      <c r="G2" s="387"/>
      <c r="H2" s="2"/>
      <c r="I2" s="2"/>
      <c r="M2" s="2"/>
      <c r="N2" s="2"/>
      <c r="O2" s="2"/>
      <c r="P2" s="392" t="s">
        <v>391</v>
      </c>
      <c r="Q2" s="393"/>
      <c r="R2" s="394"/>
      <c r="S2" s="151">
        <v>43342</v>
      </c>
      <c r="T2" s="152"/>
      <c r="U2" s="152"/>
      <c r="V2" s="152"/>
      <c r="W2" s="2"/>
      <c r="X2" s="2"/>
    </row>
    <row r="3" spans="3:24" ht="13.5" thickBot="1">
      <c r="C3" s="25">
        <v>2019</v>
      </c>
      <c r="D3" s="149">
        <v>1.0195740543139793</v>
      </c>
      <c r="E3" s="123">
        <f>D3-1</f>
        <v>1.9574054313979294E-2</v>
      </c>
      <c r="G3" s="120">
        <v>1.2589999999999999</v>
      </c>
      <c r="H3" s="25"/>
      <c r="I3" s="25"/>
      <c r="J3" s="388" t="s">
        <v>289</v>
      </c>
      <c r="K3" s="388"/>
      <c r="L3" s="388"/>
      <c r="M3" s="25"/>
      <c r="N3" s="25"/>
      <c r="P3" s="197"/>
      <c r="Q3" s="153"/>
      <c r="R3" s="154"/>
      <c r="S3" s="150"/>
      <c r="T3" s="150"/>
      <c r="U3" s="150"/>
      <c r="V3" s="150"/>
      <c r="W3" s="2"/>
      <c r="X3" s="2"/>
    </row>
    <row r="4" spans="3:24" ht="13.5" thickTop="1">
      <c r="C4" s="25">
        <f t="shared" ref="C4:C19" si="0">C3+1</f>
        <v>2020</v>
      </c>
      <c r="D4" s="149">
        <v>1.0395127976263299</v>
      </c>
      <c r="E4" s="123">
        <f t="shared" ref="E4:E19" si="1">D4/D3-1</f>
        <v>1.9555954006466258E-2</v>
      </c>
      <c r="F4" s="25"/>
      <c r="G4" s="25"/>
      <c r="H4" s="25"/>
      <c r="I4" s="25"/>
      <c r="J4" s="126" t="s">
        <v>290</v>
      </c>
      <c r="K4" s="125" t="s">
        <v>291</v>
      </c>
      <c r="L4" s="125" t="s">
        <v>292</v>
      </c>
      <c r="M4" s="25"/>
      <c r="N4" s="25"/>
      <c r="O4" s="25"/>
      <c r="P4" s="155"/>
      <c r="Q4" s="395" t="s">
        <v>392</v>
      </c>
      <c r="R4" s="396"/>
      <c r="S4" s="384"/>
      <c r="T4" s="384"/>
      <c r="U4" s="384"/>
      <c r="V4" s="385"/>
      <c r="W4" s="2"/>
      <c r="X4" s="2"/>
    </row>
    <row r="5" spans="3:24" ht="13.5" thickBot="1">
      <c r="C5" s="25">
        <f t="shared" si="0"/>
        <v>2021</v>
      </c>
      <c r="D5" s="149">
        <v>1.0597934634709925</v>
      </c>
      <c r="E5" s="123">
        <f t="shared" si="1"/>
        <v>1.9509779861270005E-2</v>
      </c>
      <c r="F5" s="25"/>
      <c r="G5" s="25"/>
      <c r="H5" s="25"/>
      <c r="I5" s="25"/>
      <c r="J5" s="124" t="s">
        <v>4</v>
      </c>
      <c r="K5" s="120">
        <v>54.6</v>
      </c>
      <c r="L5" s="120">
        <v>75.5</v>
      </c>
      <c r="M5" s="120">
        <f t="shared" ref="M5:M16" si="2">K5/L5</f>
        <v>0.72317880794701994</v>
      </c>
      <c r="N5" s="120">
        <f t="shared" ref="N5:N16" si="3">L5/K5</f>
        <v>1.3827838827838828</v>
      </c>
      <c r="O5" s="25"/>
      <c r="P5" s="156"/>
      <c r="Q5" s="157" t="s">
        <v>393</v>
      </c>
      <c r="R5" s="158" t="s">
        <v>394</v>
      </c>
      <c r="S5" s="159">
        <v>43344</v>
      </c>
      <c r="T5" s="159">
        <v>43374</v>
      </c>
      <c r="U5" s="159">
        <v>43405</v>
      </c>
      <c r="V5" s="159">
        <v>43435</v>
      </c>
      <c r="W5" s="2"/>
      <c r="X5" s="2"/>
    </row>
    <row r="6" spans="3:24">
      <c r="C6" s="25">
        <f t="shared" si="0"/>
        <v>2022</v>
      </c>
      <c r="D6" s="149">
        <v>1.080436477836207</v>
      </c>
      <c r="E6" s="123">
        <f t="shared" si="1"/>
        <v>1.9478337125806933E-2</v>
      </c>
      <c r="F6" s="25"/>
      <c r="G6" s="352" t="s">
        <v>283</v>
      </c>
      <c r="H6" s="352"/>
      <c r="I6" s="25"/>
      <c r="J6" s="124" t="s">
        <v>17</v>
      </c>
      <c r="K6" s="120">
        <v>55</v>
      </c>
      <c r="L6" s="120">
        <v>72.5</v>
      </c>
      <c r="M6" s="120">
        <f t="shared" si="2"/>
        <v>0.75862068965517238</v>
      </c>
      <c r="N6" s="120">
        <f t="shared" si="3"/>
        <v>1.3181818181818181</v>
      </c>
      <c r="O6" s="25"/>
      <c r="P6" s="156"/>
      <c r="Q6" s="160">
        <f>S5</f>
        <v>43344</v>
      </c>
      <c r="R6" s="161">
        <f>S5</f>
        <v>43344</v>
      </c>
      <c r="S6" s="159"/>
      <c r="T6" s="159"/>
      <c r="U6" s="159"/>
      <c r="V6" s="159"/>
      <c r="W6" s="2"/>
      <c r="X6" s="2"/>
    </row>
    <row r="7" spans="3:24">
      <c r="C7" s="25">
        <f t="shared" si="0"/>
        <v>2023</v>
      </c>
      <c r="D7" s="149">
        <v>1.10148158379452</v>
      </c>
      <c r="E7" s="123">
        <f t="shared" si="1"/>
        <v>1.9478337125806933E-2</v>
      </c>
      <c r="F7" s="25"/>
      <c r="G7" s="23">
        <v>0.75</v>
      </c>
      <c r="H7" s="60">
        <v>5.0299999999999997E-2</v>
      </c>
      <c r="I7" s="25"/>
      <c r="J7" s="124" t="s">
        <v>285</v>
      </c>
      <c r="K7" s="120">
        <v>56.25</v>
      </c>
      <c r="L7" s="120">
        <v>71.400000000000006</v>
      </c>
      <c r="M7" s="120">
        <f t="shared" si="2"/>
        <v>0.78781512605042014</v>
      </c>
      <c r="N7" s="120">
        <f t="shared" si="3"/>
        <v>1.2693333333333334</v>
      </c>
      <c r="O7" s="25"/>
      <c r="P7" s="162">
        <v>43101</v>
      </c>
      <c r="Q7" s="163">
        <f>S7</f>
        <v>1.2426999999999999</v>
      </c>
      <c r="R7" s="164">
        <f>1/Q7</f>
        <v>0.8046994447573832</v>
      </c>
      <c r="S7" s="165">
        <v>1.2426999999999999</v>
      </c>
      <c r="T7" s="165"/>
      <c r="U7" s="165"/>
      <c r="V7" s="165"/>
      <c r="W7" s="2"/>
      <c r="X7" s="2"/>
    </row>
    <row r="8" spans="3:24">
      <c r="C8" s="25">
        <f t="shared" si="0"/>
        <v>2024</v>
      </c>
      <c r="D8" s="149">
        <v>1.1229366134215375</v>
      </c>
      <c r="E8" s="123">
        <f t="shared" si="1"/>
        <v>1.9478337125806933E-2</v>
      </c>
      <c r="F8" s="25"/>
      <c r="G8" s="23">
        <v>0.25</v>
      </c>
      <c r="H8" s="60">
        <v>8.5000000000000006E-2</v>
      </c>
      <c r="I8" s="25"/>
      <c r="J8" s="124" t="s">
        <v>286</v>
      </c>
      <c r="K8" s="120">
        <v>57.15</v>
      </c>
      <c r="L8" s="120">
        <v>70.099999999999994</v>
      </c>
      <c r="M8" s="120">
        <f t="shared" si="2"/>
        <v>0.8152639087018545</v>
      </c>
      <c r="N8" s="120">
        <f t="shared" si="3"/>
        <v>1.226596675415573</v>
      </c>
      <c r="O8" s="25"/>
      <c r="P8" s="166">
        <v>43132</v>
      </c>
      <c r="Q8" s="163">
        <f t="shared" ref="Q8:Q30" si="4">S8</f>
        <v>1.2585999999999999</v>
      </c>
      <c r="R8" s="164">
        <f t="shared" ref="R8:R30" si="5">1/Q8</f>
        <v>0.79453360877165102</v>
      </c>
      <c r="S8" s="165">
        <v>1.2585999999999999</v>
      </c>
      <c r="T8" s="165"/>
      <c r="U8" s="165"/>
      <c r="V8" s="165"/>
      <c r="W8" s="2"/>
      <c r="X8" s="2"/>
    </row>
    <row r="9" spans="3:24">
      <c r="C9" s="25">
        <f t="shared" si="0"/>
        <v>2025</v>
      </c>
      <c r="D9" s="149">
        <v>1.1448095513486742</v>
      </c>
      <c r="E9" s="123">
        <f t="shared" si="1"/>
        <v>1.9478337125806933E-2</v>
      </c>
      <c r="F9" s="25"/>
      <c r="G9" s="25"/>
      <c r="H9" s="60">
        <f>G7*H7+G8*H8</f>
        <v>5.8975E-2</v>
      </c>
      <c r="I9" s="25"/>
      <c r="J9" s="124" t="s">
        <v>285</v>
      </c>
      <c r="K9" s="120">
        <v>59</v>
      </c>
      <c r="L9" s="120">
        <v>69.599999999999994</v>
      </c>
      <c r="M9" s="120">
        <f t="shared" si="2"/>
        <v>0.8477011494252874</v>
      </c>
      <c r="N9" s="120">
        <f t="shared" si="3"/>
        <v>1.1796610169491524</v>
      </c>
      <c r="O9" s="25"/>
      <c r="P9" s="166">
        <v>43160</v>
      </c>
      <c r="Q9" s="163">
        <f t="shared" si="4"/>
        <v>1.2931999999999999</v>
      </c>
      <c r="R9" s="164">
        <f t="shared" si="5"/>
        <v>0.77327559542220858</v>
      </c>
      <c r="S9" s="165">
        <v>1.2931999999999999</v>
      </c>
      <c r="T9" s="165"/>
      <c r="U9" s="165"/>
      <c r="V9" s="165"/>
      <c r="W9" s="2"/>
      <c r="X9" s="2"/>
    </row>
    <row r="10" spans="3:24">
      <c r="C10" s="25">
        <f t="shared" si="0"/>
        <v>2026</v>
      </c>
      <c r="D10" s="149">
        <v>1.1671085377346875</v>
      </c>
      <c r="E10" s="123">
        <f t="shared" si="1"/>
        <v>1.9478337125806933E-2</v>
      </c>
      <c r="F10" s="25"/>
      <c r="G10" s="25"/>
      <c r="H10" s="60">
        <f>H9</f>
        <v>5.8975E-2</v>
      </c>
      <c r="I10" s="25"/>
      <c r="J10" s="124" t="s">
        <v>4</v>
      </c>
      <c r="K10" s="120">
        <v>60.25</v>
      </c>
      <c r="L10" s="120">
        <v>70.400000000000006</v>
      </c>
      <c r="M10" s="120">
        <f t="shared" si="2"/>
        <v>0.85582386363636354</v>
      </c>
      <c r="N10" s="120">
        <f t="shared" si="3"/>
        <v>1.1684647302904565</v>
      </c>
      <c r="O10" s="25"/>
      <c r="P10" s="166">
        <v>43191</v>
      </c>
      <c r="Q10" s="163">
        <f t="shared" si="4"/>
        <v>1.2733000000000001</v>
      </c>
      <c r="R10" s="164">
        <f t="shared" si="5"/>
        <v>0.78536087332129112</v>
      </c>
      <c r="S10" s="165">
        <v>1.2733000000000001</v>
      </c>
      <c r="T10" s="165"/>
      <c r="U10" s="165"/>
      <c r="V10" s="165"/>
      <c r="W10" s="2"/>
      <c r="X10" s="2"/>
    </row>
    <row r="11" spans="3:24">
      <c r="C11" s="25">
        <f t="shared" si="0"/>
        <v>2027</v>
      </c>
      <c r="D11" s="149">
        <v>1.1898418712950913</v>
      </c>
      <c r="E11" s="123">
        <f t="shared" si="1"/>
        <v>1.9478337125806933E-2</v>
      </c>
      <c r="F11" s="25"/>
      <c r="G11" s="25"/>
      <c r="H11" s="25"/>
      <c r="I11" s="25"/>
      <c r="J11" s="124" t="s">
        <v>4</v>
      </c>
      <c r="K11" s="120">
        <v>60.5</v>
      </c>
      <c r="L11" s="120">
        <v>71.3</v>
      </c>
      <c r="M11" s="120">
        <f t="shared" si="2"/>
        <v>0.8485273492286115</v>
      </c>
      <c r="N11" s="120">
        <f t="shared" si="3"/>
        <v>1.1785123966942148</v>
      </c>
      <c r="O11" s="25"/>
      <c r="P11" s="166">
        <v>43221</v>
      </c>
      <c r="Q11" s="163">
        <f t="shared" si="4"/>
        <v>1.2873000000000001</v>
      </c>
      <c r="R11" s="164">
        <f t="shared" si="5"/>
        <v>0.77681970014759572</v>
      </c>
      <c r="S11" s="165">
        <v>1.2873000000000001</v>
      </c>
      <c r="T11" s="165"/>
      <c r="U11" s="165"/>
      <c r="V11" s="165"/>
      <c r="W11" s="2"/>
      <c r="X11" s="2"/>
    </row>
    <row r="12" spans="3:24">
      <c r="C12" s="25">
        <f t="shared" si="0"/>
        <v>2028</v>
      </c>
      <c r="D12" s="149">
        <v>1.213018012390578</v>
      </c>
      <c r="E12" s="123">
        <f t="shared" si="1"/>
        <v>1.9478337125806933E-2</v>
      </c>
      <c r="F12" s="25"/>
      <c r="G12" s="25"/>
      <c r="H12" s="25"/>
      <c r="I12" s="25"/>
      <c r="J12" s="124" t="s">
        <v>286</v>
      </c>
      <c r="K12" s="120">
        <v>62</v>
      </c>
      <c r="L12" s="120">
        <v>73.400000000000006</v>
      </c>
      <c r="M12" s="120">
        <f t="shared" si="2"/>
        <v>0.84468664850136232</v>
      </c>
      <c r="N12" s="120">
        <f t="shared" si="3"/>
        <v>1.1838709677419357</v>
      </c>
      <c r="O12" s="25"/>
      <c r="P12" s="166">
        <v>43252</v>
      </c>
      <c r="Q12" s="163">
        <f t="shared" si="4"/>
        <v>1.3129</v>
      </c>
      <c r="R12" s="164">
        <f t="shared" si="5"/>
        <v>0.76167263310229261</v>
      </c>
      <c r="S12" s="165">
        <v>1.3129</v>
      </c>
      <c r="T12" s="165"/>
      <c r="U12" s="165"/>
      <c r="V12" s="165"/>
      <c r="W12" s="2"/>
      <c r="X12" s="2"/>
    </row>
    <row r="13" spans="3:24">
      <c r="C13" s="25">
        <f t="shared" si="0"/>
        <v>2029</v>
      </c>
      <c r="D13" s="149">
        <v>1.2366455861755981</v>
      </c>
      <c r="E13" s="123">
        <f t="shared" si="1"/>
        <v>1.9478337125806933E-2</v>
      </c>
      <c r="F13" s="25"/>
      <c r="G13" s="25"/>
      <c r="H13" s="25"/>
      <c r="I13" s="25"/>
      <c r="J13" s="124" t="s">
        <v>287</v>
      </c>
      <c r="K13" s="120">
        <v>63</v>
      </c>
      <c r="L13" s="120">
        <v>73.599999999999994</v>
      </c>
      <c r="M13" s="120">
        <f t="shared" si="2"/>
        <v>0.8559782608695653</v>
      </c>
      <c r="N13" s="120">
        <f t="shared" si="3"/>
        <v>1.1682539682539681</v>
      </c>
      <c r="O13" s="25"/>
      <c r="P13" s="166">
        <v>43282</v>
      </c>
      <c r="Q13" s="163">
        <f t="shared" si="4"/>
        <v>1.3129999999999999</v>
      </c>
      <c r="R13" s="164">
        <f t="shared" si="5"/>
        <v>0.76161462300076166</v>
      </c>
      <c r="S13" s="165">
        <v>1.3129999999999999</v>
      </c>
      <c r="T13" s="165"/>
      <c r="U13" s="165"/>
      <c r="V13" s="165"/>
      <c r="W13" s="2"/>
      <c r="X13" s="2"/>
    </row>
    <row r="14" spans="3:24">
      <c r="C14" s="25">
        <f t="shared" si="0"/>
        <v>2030</v>
      </c>
      <c r="D14" s="149">
        <v>1.2607333858082674</v>
      </c>
      <c r="E14" s="123">
        <f t="shared" si="1"/>
        <v>1.9478337125806933E-2</v>
      </c>
      <c r="F14" s="25"/>
      <c r="G14" s="25"/>
      <c r="H14" s="25"/>
      <c r="I14" s="25"/>
      <c r="J14" s="124" t="s">
        <v>288</v>
      </c>
      <c r="K14" s="120">
        <v>65</v>
      </c>
      <c r="L14" s="120">
        <v>79.2</v>
      </c>
      <c r="M14" s="120">
        <f t="shared" si="2"/>
        <v>0.82070707070707072</v>
      </c>
      <c r="N14" s="120">
        <f t="shared" si="3"/>
        <v>1.2184615384615385</v>
      </c>
      <c r="O14" s="25"/>
      <c r="P14" s="166">
        <v>43313</v>
      </c>
      <c r="Q14" s="163">
        <f t="shared" si="4"/>
        <v>1.3048999999999999</v>
      </c>
      <c r="R14" s="164">
        <f t="shared" si="5"/>
        <v>0.76634224844815702</v>
      </c>
      <c r="S14" s="165">
        <v>1.3048999999999999</v>
      </c>
      <c r="T14" s="165"/>
      <c r="U14" s="165"/>
      <c r="V14" s="165"/>
      <c r="W14" s="2"/>
      <c r="X14" s="2"/>
    </row>
    <row r="15" spans="3:24">
      <c r="C15" s="25">
        <f t="shared" si="0"/>
        <v>2031</v>
      </c>
      <c r="D15" s="149">
        <v>1.2852903757228009</v>
      </c>
      <c r="E15" s="123">
        <f t="shared" si="1"/>
        <v>1.9478337125806933E-2</v>
      </c>
      <c r="F15" s="25"/>
      <c r="G15" s="25"/>
      <c r="H15" s="25"/>
      <c r="I15" s="25"/>
      <c r="J15" s="124" t="s">
        <v>5</v>
      </c>
      <c r="K15" s="120">
        <v>66</v>
      </c>
      <c r="L15" s="120">
        <v>82.3</v>
      </c>
      <c r="M15" s="120">
        <f t="shared" si="2"/>
        <v>0.80194410692588092</v>
      </c>
      <c r="N15" s="120">
        <f t="shared" si="3"/>
        <v>1.2469696969696968</v>
      </c>
      <c r="O15" s="25"/>
      <c r="P15" s="166">
        <v>43344</v>
      </c>
      <c r="Q15" s="163">
        <f t="shared" si="4"/>
        <v>1.2773936239368164</v>
      </c>
      <c r="R15" s="164">
        <f t="shared" si="5"/>
        <v>0.78284405156030656</v>
      </c>
      <c r="S15" s="167">
        <v>1.2773936239368164</v>
      </c>
      <c r="T15" s="165"/>
      <c r="U15" s="165"/>
      <c r="V15" s="165"/>
      <c r="W15" s="2"/>
      <c r="X15" s="2"/>
    </row>
    <row r="16" spans="3:24">
      <c r="C16" s="25">
        <f t="shared" si="0"/>
        <v>2032</v>
      </c>
      <c r="D16" s="149">
        <v>1.3103256949656847</v>
      </c>
      <c r="E16" s="123">
        <f t="shared" si="1"/>
        <v>1.9478337125806933E-2</v>
      </c>
      <c r="F16" s="25"/>
      <c r="G16" s="25"/>
      <c r="H16" s="25"/>
      <c r="I16" s="25"/>
      <c r="J16" s="124" t="s">
        <v>16</v>
      </c>
      <c r="K16" s="120">
        <v>67</v>
      </c>
      <c r="L16" s="120">
        <v>82.6</v>
      </c>
      <c r="M16" s="120">
        <f t="shared" si="2"/>
        <v>0.81113801452784506</v>
      </c>
      <c r="N16" s="120">
        <f t="shared" si="3"/>
        <v>1.2328358208955223</v>
      </c>
      <c r="O16" s="25"/>
      <c r="P16" s="166">
        <v>43374</v>
      </c>
      <c r="Q16" s="163">
        <f t="shared" si="4"/>
        <v>1.268514996045804</v>
      </c>
      <c r="R16" s="164">
        <f t="shared" si="5"/>
        <v>0.78832335693088773</v>
      </c>
      <c r="S16" s="167">
        <v>1.268514996045804</v>
      </c>
      <c r="T16" s="167"/>
      <c r="U16" s="165"/>
      <c r="V16" s="165"/>
      <c r="W16" s="2"/>
      <c r="X16" s="2"/>
    </row>
    <row r="17" spans="3:24">
      <c r="C17" s="25">
        <f t="shared" si="0"/>
        <v>2033</v>
      </c>
      <c r="D17" s="149">
        <v>1.3358486605968336</v>
      </c>
      <c r="E17" s="123">
        <f t="shared" si="1"/>
        <v>1.9478337125806933E-2</v>
      </c>
      <c r="F17" s="25"/>
      <c r="G17" s="25"/>
      <c r="H17" s="25"/>
      <c r="I17" s="25"/>
      <c r="J17" s="25"/>
      <c r="K17" s="25"/>
      <c r="L17" s="25"/>
      <c r="M17" s="25"/>
      <c r="N17" s="25"/>
      <c r="O17" s="25"/>
      <c r="P17" s="166">
        <v>43405</v>
      </c>
      <c r="Q17" s="163">
        <f t="shared" si="4"/>
        <v>1.2649860001791606</v>
      </c>
      <c r="R17" s="164">
        <f t="shared" si="5"/>
        <v>0.79052258274666243</v>
      </c>
      <c r="S17" s="167">
        <v>1.2649860001791606</v>
      </c>
      <c r="T17" s="167"/>
      <c r="U17" s="167"/>
      <c r="V17" s="165"/>
      <c r="W17" s="2"/>
      <c r="X17" s="2"/>
    </row>
    <row r="18" spans="3:24">
      <c r="C18" s="25">
        <f t="shared" si="0"/>
        <v>2034</v>
      </c>
      <c r="D18" s="149">
        <v>1.3618687711569963</v>
      </c>
      <c r="E18" s="123">
        <f t="shared" si="1"/>
        <v>1.9478337125806933E-2</v>
      </c>
      <c r="F18" s="25"/>
      <c r="G18" s="25"/>
      <c r="H18" s="25"/>
      <c r="I18" s="25"/>
      <c r="J18" s="25"/>
      <c r="K18" s="25"/>
      <c r="L18" s="124" t="s">
        <v>2</v>
      </c>
      <c r="M18" s="120">
        <f>AVERAGE(M5:M16)</f>
        <v>0.81428208301470439</v>
      </c>
      <c r="N18" s="120">
        <f>AVERAGE(N5:N16)</f>
        <v>1.2311604871642574</v>
      </c>
      <c r="O18" s="25"/>
      <c r="P18" s="166">
        <v>43435</v>
      </c>
      <c r="Q18" s="163">
        <f t="shared" si="4"/>
        <v>1.261466955579212</v>
      </c>
      <c r="R18" s="164">
        <f t="shared" si="5"/>
        <v>0.79272785987552286</v>
      </c>
      <c r="S18" s="167">
        <v>1.261466955579212</v>
      </c>
      <c r="T18" s="167"/>
      <c r="U18" s="167"/>
      <c r="V18" s="167"/>
      <c r="W18" s="2"/>
      <c r="X18" s="2"/>
    </row>
    <row r="19" spans="3:24">
      <c r="C19" s="25">
        <f t="shared" si="0"/>
        <v>2035</v>
      </c>
      <c r="D19" s="149">
        <v>1.3883957102027007</v>
      </c>
      <c r="E19" s="123">
        <f t="shared" si="1"/>
        <v>1.9478337125806933E-2</v>
      </c>
      <c r="F19" s="25"/>
      <c r="G19" s="25"/>
      <c r="H19" s="25"/>
      <c r="I19" s="25"/>
      <c r="J19" s="25"/>
      <c r="K19" s="25"/>
      <c r="L19" s="25"/>
      <c r="M19" s="25"/>
      <c r="N19" s="25"/>
      <c r="O19" s="25"/>
      <c r="P19" s="168">
        <v>43466</v>
      </c>
      <c r="Q19" s="163">
        <f t="shared" si="4"/>
        <v>1.2590062594232609</v>
      </c>
      <c r="R19" s="164">
        <f t="shared" si="5"/>
        <v>0.7942772265946404</v>
      </c>
      <c r="S19" s="169">
        <v>1.2590062594232609</v>
      </c>
      <c r="T19" s="169"/>
      <c r="U19" s="169"/>
      <c r="V19" s="169"/>
      <c r="W19" s="2"/>
      <c r="X19" s="2"/>
    </row>
    <row r="20" spans="3:24">
      <c r="C20" s="25"/>
      <c r="D20" s="122"/>
      <c r="E20" s="25"/>
      <c r="F20" s="25"/>
      <c r="G20" s="25"/>
      <c r="H20" s="25"/>
      <c r="I20" s="25"/>
      <c r="K20" s="128" t="s">
        <v>293</v>
      </c>
      <c r="L20" s="120">
        <v>68.400000000000006</v>
      </c>
      <c r="M20" s="25"/>
      <c r="N20" s="25"/>
      <c r="O20" s="25"/>
      <c r="P20" s="166">
        <v>43497</v>
      </c>
      <c r="Q20" s="163">
        <f t="shared" si="4"/>
        <v>1.2572095973608681</v>
      </c>
      <c r="R20" s="164">
        <f t="shared" si="5"/>
        <v>0.79541231796129941</v>
      </c>
      <c r="S20" s="167">
        <v>1.2572095973608681</v>
      </c>
      <c r="T20" s="167"/>
      <c r="U20" s="167"/>
      <c r="V20" s="167"/>
      <c r="W20" s="2"/>
      <c r="X20" s="2"/>
    </row>
    <row r="21" spans="3:24">
      <c r="C21" s="25"/>
      <c r="D21" s="122"/>
      <c r="E21" s="25"/>
      <c r="F21" s="25"/>
      <c r="G21" s="25"/>
      <c r="H21" s="25"/>
      <c r="I21" s="25"/>
      <c r="J21" s="25"/>
      <c r="K21" s="128" t="s">
        <v>294</v>
      </c>
      <c r="L21" s="120">
        <f>L20*G3</f>
        <v>86.115600000000001</v>
      </c>
      <c r="M21" s="25"/>
      <c r="N21" s="25"/>
      <c r="O21" s="25"/>
      <c r="P21" s="166">
        <v>43525</v>
      </c>
      <c r="Q21" s="163">
        <f t="shared" si="4"/>
        <v>1.2554155589463722</v>
      </c>
      <c r="R21" s="164">
        <f t="shared" si="5"/>
        <v>0.79654899357728692</v>
      </c>
      <c r="S21" s="167">
        <v>1.2554155589463722</v>
      </c>
      <c r="T21" s="167"/>
      <c r="U21" s="167"/>
      <c r="V21" s="167"/>
      <c r="W21" s="2"/>
      <c r="X21" s="2"/>
    </row>
    <row r="22" spans="3:24">
      <c r="C22" s="25"/>
      <c r="D22" s="389" t="s">
        <v>295</v>
      </c>
      <c r="E22" s="389"/>
      <c r="F22" s="25"/>
      <c r="G22" s="25"/>
      <c r="H22" s="25"/>
      <c r="I22" s="25"/>
      <c r="J22" s="25"/>
      <c r="K22" s="129" t="s">
        <v>297</v>
      </c>
      <c r="L22" s="120">
        <f>L21/5.8</f>
        <v>14.847517241379311</v>
      </c>
      <c r="M22" s="25"/>
      <c r="N22" s="25"/>
      <c r="O22" s="25"/>
      <c r="P22" s="166">
        <v>43556</v>
      </c>
      <c r="Q22" s="163">
        <f t="shared" si="4"/>
        <v>1.2542864533796674</v>
      </c>
      <c r="R22" s="164">
        <f t="shared" si="5"/>
        <v>0.7972660450134863</v>
      </c>
      <c r="S22" s="167">
        <v>1.2542864533796674</v>
      </c>
      <c r="T22" s="167"/>
      <c r="U22" s="167"/>
      <c r="V22" s="167"/>
      <c r="W22" s="2"/>
      <c r="X22" s="2"/>
    </row>
    <row r="23" spans="3:24">
      <c r="C23" s="25"/>
      <c r="D23" s="122"/>
      <c r="E23" s="123">
        <f>AVERAGE(E3:E4)</f>
        <v>1.9565004160222776E-2</v>
      </c>
      <c r="F23" s="25"/>
      <c r="G23" s="25"/>
      <c r="H23" s="25"/>
      <c r="I23" s="25"/>
      <c r="J23" s="25"/>
      <c r="K23" s="25"/>
      <c r="L23" s="25"/>
      <c r="M23" s="25"/>
      <c r="N23" s="25"/>
      <c r="O23" s="25"/>
      <c r="P23" s="166">
        <v>43586</v>
      </c>
      <c r="Q23" s="163">
        <f t="shared" si="4"/>
        <v>1.2538240045519609</v>
      </c>
      <c r="R23" s="164">
        <f t="shared" si="5"/>
        <v>0.79756010123393528</v>
      </c>
      <c r="S23" s="167">
        <v>1.2538240045519609</v>
      </c>
      <c r="T23" s="167"/>
      <c r="U23" s="167"/>
      <c r="V23" s="167"/>
      <c r="W23" s="2"/>
      <c r="X23" s="2"/>
    </row>
    <row r="24" spans="3:24">
      <c r="C24" s="25"/>
      <c r="D24" s="122"/>
      <c r="E24" s="25"/>
      <c r="F24" s="25"/>
      <c r="G24" s="25"/>
      <c r="H24" s="25"/>
      <c r="I24" s="25"/>
      <c r="J24" s="25"/>
      <c r="K24" s="25"/>
      <c r="L24" s="25"/>
      <c r="M24" s="25"/>
      <c r="N24" s="25"/>
      <c r="O24" s="25"/>
      <c r="P24" s="166">
        <v>43617</v>
      </c>
      <c r="Q24" s="163">
        <f t="shared" si="4"/>
        <v>1.2533624240583234</v>
      </c>
      <c r="R24" s="164">
        <f t="shared" si="5"/>
        <v>0.7978538216919342</v>
      </c>
      <c r="S24" s="167">
        <v>1.2533624240583234</v>
      </c>
      <c r="T24" s="167"/>
      <c r="U24" s="167"/>
      <c r="V24" s="167"/>
      <c r="W24" s="2"/>
      <c r="X24" s="2"/>
    </row>
    <row r="25" spans="3:24">
      <c r="C25" s="25"/>
      <c r="D25" s="122"/>
      <c r="E25" s="25"/>
      <c r="F25" s="25"/>
      <c r="G25" s="25"/>
      <c r="H25" s="25"/>
      <c r="I25" s="25"/>
      <c r="J25" s="25"/>
      <c r="K25" s="25"/>
      <c r="L25" s="25"/>
      <c r="M25" s="25"/>
      <c r="N25" s="25"/>
      <c r="O25" s="25"/>
      <c r="P25" s="166">
        <v>43647</v>
      </c>
      <c r="Q25" s="163">
        <f t="shared" si="4"/>
        <v>1.2534985547323352</v>
      </c>
      <c r="R25" s="164">
        <f t="shared" si="5"/>
        <v>0.79776717430163624</v>
      </c>
      <c r="S25" s="167">
        <v>1.2534985547323352</v>
      </c>
      <c r="T25" s="167"/>
      <c r="U25" s="167"/>
      <c r="V25" s="167"/>
      <c r="W25" s="2"/>
      <c r="X25" s="2"/>
    </row>
    <row r="26" spans="3:24">
      <c r="C26" s="25"/>
      <c r="D26" s="25"/>
      <c r="E26" s="25"/>
      <c r="F26" s="25"/>
      <c r="G26" s="25"/>
      <c r="H26" s="25"/>
      <c r="I26" s="25"/>
      <c r="J26" s="25"/>
      <c r="K26" s="25"/>
      <c r="L26" s="25"/>
      <c r="M26" s="25"/>
      <c r="N26" s="25"/>
      <c r="O26" s="25"/>
      <c r="P26" s="166">
        <v>43678</v>
      </c>
      <c r="Q26" s="163">
        <f t="shared" si="4"/>
        <v>1.2543024950375856</v>
      </c>
      <c r="R26" s="164">
        <f t="shared" si="5"/>
        <v>0.79725584853439568</v>
      </c>
      <c r="S26" s="167">
        <v>1.2543024950375856</v>
      </c>
      <c r="T26" s="167"/>
      <c r="U26" s="167"/>
      <c r="V26" s="167"/>
    </row>
    <row r="27" spans="3:24">
      <c r="C27" s="25"/>
      <c r="D27" s="25"/>
      <c r="E27" s="25"/>
      <c r="F27" s="25"/>
      <c r="G27" s="25"/>
      <c r="H27" s="25"/>
      <c r="I27" s="25"/>
      <c r="J27" s="25"/>
      <c r="K27" s="25"/>
      <c r="L27" s="25"/>
      <c r="M27" s="25"/>
      <c r="N27" s="25"/>
      <c r="O27" s="25"/>
      <c r="P27" s="166">
        <v>43709</v>
      </c>
      <c r="Q27" s="163">
        <f t="shared" si="4"/>
        <v>1.2551093364043755</v>
      </c>
      <c r="R27" s="164">
        <f t="shared" si="5"/>
        <v>0.79674333621387106</v>
      </c>
      <c r="S27" s="167">
        <v>1.2551093364043755</v>
      </c>
      <c r="T27" s="167"/>
      <c r="U27" s="167"/>
      <c r="V27" s="167"/>
    </row>
    <row r="28" spans="3:24">
      <c r="C28" s="25"/>
      <c r="D28" s="25"/>
      <c r="E28" s="25"/>
      <c r="F28" s="25"/>
      <c r="G28" s="25"/>
      <c r="H28" s="25"/>
      <c r="I28" s="25"/>
      <c r="J28" s="25"/>
      <c r="K28" s="25"/>
      <c r="L28" s="25"/>
      <c r="M28" s="25"/>
      <c r="N28" s="25"/>
      <c r="O28" s="25"/>
      <c r="P28" s="166">
        <v>43739</v>
      </c>
      <c r="Q28" s="163">
        <f t="shared" si="4"/>
        <v>1.2563115841211889</v>
      </c>
      <c r="R28" s="164">
        <f t="shared" si="5"/>
        <v>0.79598087977475496</v>
      </c>
      <c r="S28" s="167">
        <v>1.2563115841211889</v>
      </c>
      <c r="T28" s="167"/>
      <c r="U28" s="167"/>
      <c r="V28" s="167"/>
    </row>
    <row r="29" spans="3:24">
      <c r="C29" s="25"/>
      <c r="D29" s="25"/>
      <c r="E29" s="25"/>
      <c r="F29" s="25"/>
      <c r="G29" s="25"/>
      <c r="H29" s="25"/>
      <c r="I29" s="25"/>
      <c r="J29" s="25"/>
      <c r="K29" s="25"/>
      <c r="L29" s="25"/>
      <c r="M29" s="25"/>
      <c r="N29" s="25"/>
      <c r="O29" s="25"/>
      <c r="P29" s="166">
        <v>43770</v>
      </c>
      <c r="Q29" s="163">
        <f t="shared" si="4"/>
        <v>1.2578471642119591</v>
      </c>
      <c r="R29" s="164">
        <f t="shared" si="5"/>
        <v>0.79500914614415796</v>
      </c>
      <c r="S29" s="167">
        <v>1.2578471642119591</v>
      </c>
      <c r="T29" s="167"/>
      <c r="U29" s="167"/>
      <c r="V29" s="167"/>
    </row>
    <row r="30" spans="3:24">
      <c r="C30" s="25"/>
      <c r="D30" s="25"/>
      <c r="E30" s="25"/>
      <c r="F30" s="25"/>
      <c r="G30" s="25"/>
      <c r="H30" s="25"/>
      <c r="I30" s="25"/>
      <c r="J30" s="25"/>
      <c r="K30" s="25"/>
      <c r="L30" s="25"/>
      <c r="M30" s="25"/>
      <c r="N30" s="25"/>
      <c r="O30" s="25"/>
      <c r="P30" s="166">
        <v>43800</v>
      </c>
      <c r="Q30" s="163">
        <f t="shared" si="4"/>
        <v>1.2593875641420151</v>
      </c>
      <c r="R30" s="164">
        <f t="shared" si="5"/>
        <v>0.79403674331282725</v>
      </c>
      <c r="S30" s="167">
        <v>1.2593875641420151</v>
      </c>
      <c r="T30" s="167"/>
      <c r="U30" s="167"/>
      <c r="V30" s="167"/>
    </row>
    <row r="31" spans="3:24">
      <c r="C31" s="25"/>
      <c r="D31" s="25"/>
      <c r="E31" s="25"/>
      <c r="F31" s="25"/>
      <c r="G31" s="25"/>
      <c r="H31" s="25"/>
      <c r="I31" s="25"/>
      <c r="J31" s="25"/>
      <c r="K31" s="25"/>
      <c r="L31" s="25"/>
      <c r="M31" s="25"/>
      <c r="N31" s="25"/>
      <c r="O31" s="25"/>
      <c r="P31" s="156"/>
      <c r="Q31" s="170"/>
      <c r="R31" s="171"/>
      <c r="S31" s="172"/>
      <c r="T31" s="172"/>
      <c r="U31" s="172"/>
      <c r="V31" s="172"/>
    </row>
    <row r="32" spans="3:24">
      <c r="C32" s="25"/>
      <c r="D32" s="25"/>
      <c r="E32" s="25"/>
      <c r="F32" s="25"/>
      <c r="G32" s="25"/>
      <c r="H32" s="25"/>
      <c r="I32" s="25"/>
      <c r="J32" s="25"/>
      <c r="K32" s="25"/>
      <c r="L32" s="25"/>
      <c r="M32" s="25"/>
      <c r="N32" s="25"/>
      <c r="O32" s="25"/>
      <c r="P32" s="173"/>
      <c r="Q32" s="163"/>
      <c r="R32" s="174"/>
      <c r="S32" s="175"/>
      <c r="T32" s="175"/>
      <c r="U32" s="176"/>
      <c r="V32" s="177"/>
    </row>
    <row r="33" spans="16:22">
      <c r="P33" s="198">
        <v>2018</v>
      </c>
      <c r="Q33" s="178">
        <f>S33</f>
        <v>1.2798551313117494</v>
      </c>
      <c r="R33" s="164">
        <f t="shared" ref="R33:R55" si="6">1/Q33</f>
        <v>0.78133843083871513</v>
      </c>
      <c r="S33" s="167">
        <v>1.2798551313117494</v>
      </c>
      <c r="T33" s="167"/>
      <c r="U33" s="167"/>
      <c r="V33" s="167"/>
    </row>
    <row r="34" spans="16:22">
      <c r="P34" s="199">
        <v>2019</v>
      </c>
      <c r="Q34" s="178">
        <f t="shared" ref="Q34:Q55" si="7">S34</f>
        <v>1.2557967496974927</v>
      </c>
      <c r="R34" s="164">
        <f t="shared" si="6"/>
        <v>0.79630720515950437</v>
      </c>
      <c r="S34" s="167">
        <v>1.2557967496974927</v>
      </c>
      <c r="T34" s="167"/>
      <c r="U34" s="167"/>
      <c r="V34" s="167"/>
    </row>
    <row r="35" spans="16:22">
      <c r="P35" s="198">
        <v>2020</v>
      </c>
      <c r="Q35" s="178">
        <f t="shared" si="7"/>
        <v>1.2392111313192842</v>
      </c>
      <c r="R35" s="164">
        <f t="shared" si="6"/>
        <v>0.8069649914582222</v>
      </c>
      <c r="S35" s="179">
        <v>1.2392111313192842</v>
      </c>
      <c r="T35" s="180"/>
      <c r="U35" s="167"/>
      <c r="V35" s="167"/>
    </row>
    <row r="36" spans="16:22">
      <c r="P36" s="199">
        <v>2021</v>
      </c>
      <c r="Q36" s="178">
        <f t="shared" si="7"/>
        <v>1.2625794354990445</v>
      </c>
      <c r="R36" s="164">
        <f t="shared" si="6"/>
        <v>0.79202937406052565</v>
      </c>
      <c r="S36" s="179">
        <v>1.2625794354990445</v>
      </c>
      <c r="T36" s="180"/>
      <c r="U36" s="167"/>
      <c r="V36" s="167"/>
    </row>
    <row r="37" spans="16:22">
      <c r="P37" s="198">
        <v>2022</v>
      </c>
      <c r="Q37" s="178">
        <f t="shared" si="7"/>
        <v>1.2702367657334823</v>
      </c>
      <c r="R37" s="164">
        <f t="shared" si="6"/>
        <v>0.78725480711665796</v>
      </c>
      <c r="S37" s="179">
        <v>1.2702367657334823</v>
      </c>
      <c r="T37" s="180"/>
      <c r="U37" s="167"/>
      <c r="V37" s="167"/>
    </row>
    <row r="38" spans="16:22">
      <c r="P38" s="199">
        <v>2023</v>
      </c>
      <c r="Q38" s="178">
        <f t="shared" si="7"/>
        <v>1.2702367657334823</v>
      </c>
      <c r="R38" s="164">
        <f t="shared" si="6"/>
        <v>0.78725480711665796</v>
      </c>
      <c r="S38" s="179">
        <v>1.2702367657334823</v>
      </c>
      <c r="T38" s="180"/>
      <c r="U38" s="167"/>
      <c r="V38" s="167"/>
    </row>
    <row r="39" spans="16:22">
      <c r="P39" s="198">
        <v>2024</v>
      </c>
      <c r="Q39" s="178">
        <f t="shared" si="7"/>
        <v>1.2702367657334823</v>
      </c>
      <c r="R39" s="164">
        <f t="shared" si="6"/>
        <v>0.78725480711665796</v>
      </c>
      <c r="S39" s="179">
        <v>1.2702367657334823</v>
      </c>
      <c r="T39" s="180"/>
      <c r="U39" s="167"/>
      <c r="V39" s="167"/>
    </row>
    <row r="40" spans="16:22">
      <c r="P40" s="199">
        <v>2025</v>
      </c>
      <c r="Q40" s="178">
        <f t="shared" si="7"/>
        <v>1.2702367657334823</v>
      </c>
      <c r="R40" s="164">
        <f t="shared" si="6"/>
        <v>0.78725480711665796</v>
      </c>
      <c r="S40" s="179">
        <v>1.2702367657334823</v>
      </c>
      <c r="T40" s="180"/>
      <c r="U40" s="167"/>
      <c r="V40" s="167"/>
    </row>
    <row r="41" spans="16:22">
      <c r="P41" s="198">
        <v>2026</v>
      </c>
      <c r="Q41" s="178">
        <f t="shared" si="7"/>
        <v>1.2702367657334823</v>
      </c>
      <c r="R41" s="164">
        <f t="shared" si="6"/>
        <v>0.78725480711665796</v>
      </c>
      <c r="S41" s="179">
        <v>1.2702367657334823</v>
      </c>
      <c r="T41" s="180"/>
      <c r="U41" s="167"/>
      <c r="V41" s="167"/>
    </row>
    <row r="42" spans="16:22">
      <c r="P42" s="199">
        <v>2027</v>
      </c>
      <c r="Q42" s="178">
        <f t="shared" si="7"/>
        <v>1.2702367657334823</v>
      </c>
      <c r="R42" s="164">
        <f t="shared" si="6"/>
        <v>0.78725480711665796</v>
      </c>
      <c r="S42" s="179">
        <v>1.2702367657334823</v>
      </c>
      <c r="T42" s="180"/>
      <c r="U42" s="167"/>
      <c r="V42" s="167"/>
    </row>
    <row r="43" spans="16:22">
      <c r="P43" s="198">
        <v>2028</v>
      </c>
      <c r="Q43" s="178">
        <f t="shared" si="7"/>
        <v>1.2702367657334823</v>
      </c>
      <c r="R43" s="164">
        <f t="shared" si="6"/>
        <v>0.78725480711665796</v>
      </c>
      <c r="S43" s="179">
        <v>1.2702367657334823</v>
      </c>
      <c r="T43" s="180"/>
      <c r="U43" s="167"/>
      <c r="V43" s="167"/>
    </row>
    <row r="44" spans="16:22">
      <c r="P44" s="199">
        <v>2029</v>
      </c>
      <c r="Q44" s="178">
        <f t="shared" si="7"/>
        <v>1.2702367657334823</v>
      </c>
      <c r="R44" s="164">
        <f t="shared" si="6"/>
        <v>0.78725480711665796</v>
      </c>
      <c r="S44" s="179">
        <v>1.2702367657334823</v>
      </c>
      <c r="T44" s="180"/>
      <c r="U44" s="167"/>
      <c r="V44" s="167"/>
    </row>
    <row r="45" spans="16:22">
      <c r="P45" s="198">
        <v>2030</v>
      </c>
      <c r="Q45" s="178">
        <f t="shared" si="7"/>
        <v>1.2702367657334823</v>
      </c>
      <c r="R45" s="164">
        <f t="shared" si="6"/>
        <v>0.78725480711665796</v>
      </c>
      <c r="S45" s="179">
        <v>1.2702367657334823</v>
      </c>
      <c r="T45" s="180"/>
      <c r="U45" s="167"/>
      <c r="V45" s="167"/>
    </row>
    <row r="46" spans="16:22">
      <c r="P46" s="199">
        <v>2031</v>
      </c>
      <c r="Q46" s="178">
        <f t="shared" si="7"/>
        <v>1.2702367657334823</v>
      </c>
      <c r="R46" s="164">
        <f t="shared" si="6"/>
        <v>0.78725480711665796</v>
      </c>
      <c r="S46" s="179">
        <v>1.2702367657334823</v>
      </c>
      <c r="T46" s="180"/>
      <c r="U46" s="167"/>
      <c r="V46" s="167"/>
    </row>
    <row r="47" spans="16:22">
      <c r="P47" s="198">
        <v>2032</v>
      </c>
      <c r="Q47" s="178">
        <f t="shared" si="7"/>
        <v>1.2702367657334823</v>
      </c>
      <c r="R47" s="164">
        <f t="shared" si="6"/>
        <v>0.78725480711665796</v>
      </c>
      <c r="S47" s="179">
        <v>1.2702367657334823</v>
      </c>
      <c r="T47" s="180"/>
      <c r="U47" s="167"/>
      <c r="V47" s="167"/>
    </row>
    <row r="48" spans="16:22">
      <c r="P48" s="199">
        <v>2033</v>
      </c>
      <c r="Q48" s="178">
        <f t="shared" si="7"/>
        <v>1.2702367657334823</v>
      </c>
      <c r="R48" s="164">
        <f t="shared" si="6"/>
        <v>0.78725480711665796</v>
      </c>
      <c r="S48" s="179">
        <v>1.2702367657334823</v>
      </c>
      <c r="T48" s="180"/>
      <c r="U48" s="167"/>
      <c r="V48" s="167"/>
    </row>
    <row r="49" spans="16:22">
      <c r="P49" s="198">
        <v>2034</v>
      </c>
      <c r="Q49" s="178">
        <f t="shared" si="7"/>
        <v>1.2702367657334823</v>
      </c>
      <c r="R49" s="164">
        <f t="shared" si="6"/>
        <v>0.78725480711665796</v>
      </c>
      <c r="S49" s="179">
        <v>1.2702367657334823</v>
      </c>
      <c r="T49" s="180"/>
      <c r="U49" s="167"/>
      <c r="V49" s="167"/>
    </row>
    <row r="50" spans="16:22">
      <c r="P50" s="199">
        <v>2035</v>
      </c>
      <c r="Q50" s="178">
        <f t="shared" si="7"/>
        <v>1.2702367657334823</v>
      </c>
      <c r="R50" s="164">
        <f t="shared" si="6"/>
        <v>0.78725480711665796</v>
      </c>
      <c r="S50" s="179">
        <v>1.2702367657334823</v>
      </c>
      <c r="T50" s="180"/>
      <c r="U50" s="167"/>
      <c r="V50" s="167"/>
    </row>
    <row r="51" spans="16:22">
      <c r="P51" s="198">
        <v>2036</v>
      </c>
      <c r="Q51" s="178">
        <f t="shared" si="7"/>
        <v>1.2702367657334823</v>
      </c>
      <c r="R51" s="164">
        <f t="shared" si="6"/>
        <v>0.78725480711665796</v>
      </c>
      <c r="S51" s="179">
        <v>1.2702367657334823</v>
      </c>
      <c r="T51" s="180"/>
      <c r="U51" s="167"/>
      <c r="V51" s="167"/>
    </row>
    <row r="52" spans="16:22">
      <c r="P52" s="198">
        <v>2037</v>
      </c>
      <c r="Q52" s="178">
        <f t="shared" si="7"/>
        <v>1.2702367657334823</v>
      </c>
      <c r="R52" s="164">
        <f t="shared" si="6"/>
        <v>0.78725480711665796</v>
      </c>
      <c r="S52" s="179">
        <v>1.2702367657334823</v>
      </c>
      <c r="T52" s="180"/>
      <c r="U52" s="167"/>
      <c r="V52" s="167"/>
    </row>
    <row r="53" spans="16:22">
      <c r="P53" s="198">
        <v>2038</v>
      </c>
      <c r="Q53" s="178">
        <f t="shared" si="7"/>
        <v>1.2702367657334823</v>
      </c>
      <c r="R53" s="164">
        <f t="shared" si="6"/>
        <v>0.78725480711665796</v>
      </c>
      <c r="S53" s="179">
        <v>1.2702367657334823</v>
      </c>
      <c r="T53" s="180"/>
      <c r="U53" s="167"/>
      <c r="V53" s="167"/>
    </row>
    <row r="54" spans="16:22">
      <c r="P54" s="198">
        <v>2039</v>
      </c>
      <c r="Q54" s="178">
        <f t="shared" si="7"/>
        <v>1.2702367657334823</v>
      </c>
      <c r="R54" s="164">
        <f t="shared" si="6"/>
        <v>0.78725480711665796</v>
      </c>
      <c r="S54" s="179">
        <v>1.2702367657334823</v>
      </c>
      <c r="T54" s="180"/>
      <c r="U54" s="167"/>
      <c r="V54" s="167"/>
    </row>
    <row r="55" spans="16:22">
      <c r="P55" s="198">
        <v>2040</v>
      </c>
      <c r="Q55" s="178">
        <f t="shared" si="7"/>
        <v>1.2702367657334823</v>
      </c>
      <c r="R55" s="164">
        <f t="shared" si="6"/>
        <v>0.78725480711665796</v>
      </c>
      <c r="S55" s="179">
        <v>1.2702367657334823</v>
      </c>
      <c r="T55" s="180"/>
      <c r="U55" s="167"/>
      <c r="V55" s="167"/>
    </row>
    <row r="56" spans="16:22" ht="13.5" thickBot="1">
      <c r="P56" s="200"/>
      <c r="Q56" s="181"/>
      <c r="R56" s="182"/>
      <c r="S56" s="179"/>
      <c r="T56" s="180"/>
      <c r="U56" s="167"/>
      <c r="V56" s="167"/>
    </row>
    <row r="57" spans="16:22">
      <c r="P57" s="183"/>
      <c r="Q57" s="184"/>
      <c r="R57" s="185"/>
      <c r="S57" s="186"/>
      <c r="T57" s="186"/>
      <c r="U57" s="187"/>
      <c r="V57" s="188"/>
    </row>
    <row r="58" spans="16:22">
      <c r="P58" s="189" t="s">
        <v>395</v>
      </c>
      <c r="Q58" s="150"/>
      <c r="R58" s="150"/>
      <c r="S58" s="150"/>
      <c r="T58" s="150"/>
      <c r="U58" s="150"/>
      <c r="V58" s="190"/>
    </row>
    <row r="59" spans="16:22" ht="216.75">
      <c r="P59" s="191" t="s">
        <v>396</v>
      </c>
      <c r="Q59" s="1"/>
      <c r="R59" s="1"/>
      <c r="S59" s="150"/>
      <c r="T59" s="150"/>
      <c r="U59" s="150"/>
      <c r="V59" s="190"/>
    </row>
    <row r="60" spans="16:22">
      <c r="P60" s="192" t="s">
        <v>397</v>
      </c>
      <c r="Q60" s="193"/>
      <c r="R60" s="150"/>
      <c r="S60" s="150"/>
      <c r="T60" s="150"/>
      <c r="U60" s="150"/>
      <c r="V60" s="194"/>
    </row>
    <row r="61" spans="16:22">
      <c r="P61" s="195" t="s">
        <v>390</v>
      </c>
      <c r="Q61" s="150"/>
      <c r="R61" s="196"/>
      <c r="S61" s="150"/>
      <c r="T61" s="150"/>
      <c r="U61" s="150"/>
      <c r="V61" s="190"/>
    </row>
  </sheetData>
  <mergeCells count="9">
    <mergeCell ref="S4:V4"/>
    <mergeCell ref="G1:G2"/>
    <mergeCell ref="D1:D2"/>
    <mergeCell ref="J3:L3"/>
    <mergeCell ref="D22:E22"/>
    <mergeCell ref="G6:H6"/>
    <mergeCell ref="P1:R1"/>
    <mergeCell ref="P2:R2"/>
    <mergeCell ref="Q4:R4"/>
  </mergeCells>
  <pageMargins left="0.7" right="0.7" top="0.75" bottom="0.75" header="0.3" footer="0.3"/>
  <pageSetup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BG432"/>
  <sheetViews>
    <sheetView zoomScale="80" zoomScaleNormal="80" workbookViewId="0">
      <selection activeCell="P1" sqref="P1"/>
    </sheetView>
  </sheetViews>
  <sheetFormatPr defaultRowHeight="12.75"/>
  <cols>
    <col min="1" max="3" width="9.33203125" style="21"/>
    <col min="4" max="4" width="13.83203125" style="21" customWidth="1"/>
    <col min="5" max="5" width="12.83203125" style="21" customWidth="1"/>
    <col min="6" max="6" width="12.5" style="21" customWidth="1"/>
    <col min="7" max="7" width="5.5" style="21" customWidth="1"/>
    <col min="8" max="8" width="12.83203125" style="21" customWidth="1"/>
    <col min="9" max="9" width="22" style="21" bestFit="1" customWidth="1"/>
    <col min="10" max="10" width="5.5" style="21" customWidth="1"/>
    <col min="11" max="11" width="12.83203125" style="21" customWidth="1"/>
    <col min="12" max="12" width="12.5" style="21" customWidth="1"/>
    <col min="13" max="13" width="5.5" style="21" customWidth="1"/>
    <col min="14" max="15" width="12.5" style="21" customWidth="1"/>
    <col min="16" max="16" width="9.33203125" style="21"/>
    <col min="17" max="18" width="10.83203125" style="21" customWidth="1"/>
    <col min="19" max="19" width="4.83203125" style="21" customWidth="1"/>
    <col min="20" max="25" width="9.33203125" style="21"/>
    <col min="26" max="26" width="11.83203125" style="21" customWidth="1"/>
    <col min="27" max="30" width="9.33203125" style="21"/>
    <col min="31" max="31" width="11.83203125" style="21" customWidth="1"/>
    <col min="32" max="259" width="9.33203125" style="21"/>
    <col min="260" max="260" width="12.5" style="21" customWidth="1"/>
    <col min="261" max="261" width="13.6640625" style="21" customWidth="1"/>
    <col min="262" max="262" width="12.5" style="21" customWidth="1"/>
    <col min="263" max="263" width="5.5" style="21" customWidth="1"/>
    <col min="264" max="264" width="12.5" style="21" customWidth="1"/>
    <col min="265" max="265" width="12.33203125" style="21" bestFit="1" customWidth="1"/>
    <col min="266" max="266" width="5.5" style="21" customWidth="1"/>
    <col min="267" max="267" width="11.1640625" style="21" bestFit="1" customWidth="1"/>
    <col min="268" max="268" width="12.5" style="21" customWidth="1"/>
    <col min="269" max="269" width="5.5" style="21" customWidth="1"/>
    <col min="270" max="271" width="12.5" style="21" customWidth="1"/>
    <col min="272" max="515" width="9.33203125" style="21"/>
    <col min="516" max="516" width="12.5" style="21" customWidth="1"/>
    <col min="517" max="517" width="13.6640625" style="21" customWidth="1"/>
    <col min="518" max="518" width="12.5" style="21" customWidth="1"/>
    <col min="519" max="519" width="5.5" style="21" customWidth="1"/>
    <col min="520" max="520" width="12.5" style="21" customWidth="1"/>
    <col min="521" max="521" width="12.33203125" style="21" bestFit="1" customWidth="1"/>
    <col min="522" max="522" width="5.5" style="21" customWidth="1"/>
    <col min="523" max="523" width="11.1640625" style="21" bestFit="1" customWidth="1"/>
    <col min="524" max="524" width="12.5" style="21" customWidth="1"/>
    <col min="525" max="525" width="5.5" style="21" customWidth="1"/>
    <col min="526" max="527" width="12.5" style="21" customWidth="1"/>
    <col min="528" max="771" width="9.33203125" style="21"/>
    <col min="772" max="772" width="12.5" style="21" customWidth="1"/>
    <col min="773" max="773" width="13.6640625" style="21" customWidth="1"/>
    <col min="774" max="774" width="12.5" style="21" customWidth="1"/>
    <col min="775" max="775" width="5.5" style="21" customWidth="1"/>
    <col min="776" max="776" width="12.5" style="21" customWidth="1"/>
    <col min="777" max="777" width="12.33203125" style="21" bestFit="1" customWidth="1"/>
    <col min="778" max="778" width="5.5" style="21" customWidth="1"/>
    <col min="779" max="779" width="11.1640625" style="21" bestFit="1" customWidth="1"/>
    <col min="780" max="780" width="12.5" style="21" customWidth="1"/>
    <col min="781" max="781" width="5.5" style="21" customWidth="1"/>
    <col min="782" max="783" width="12.5" style="21" customWidth="1"/>
    <col min="784" max="1027" width="9.33203125" style="21"/>
    <col min="1028" max="1028" width="12.5" style="21" customWidth="1"/>
    <col min="1029" max="1029" width="13.6640625" style="21" customWidth="1"/>
    <col min="1030" max="1030" width="12.5" style="21" customWidth="1"/>
    <col min="1031" max="1031" width="5.5" style="21" customWidth="1"/>
    <col min="1032" max="1032" width="12.5" style="21" customWidth="1"/>
    <col min="1033" max="1033" width="12.33203125" style="21" bestFit="1" customWidth="1"/>
    <col min="1034" max="1034" width="5.5" style="21" customWidth="1"/>
    <col min="1035" max="1035" width="11.1640625" style="21" bestFit="1" customWidth="1"/>
    <col min="1036" max="1036" width="12.5" style="21" customWidth="1"/>
    <col min="1037" max="1037" width="5.5" style="21" customWidth="1"/>
    <col min="1038" max="1039" width="12.5" style="21" customWidth="1"/>
    <col min="1040" max="1283" width="9.33203125" style="21"/>
    <col min="1284" max="1284" width="12.5" style="21" customWidth="1"/>
    <col min="1285" max="1285" width="13.6640625" style="21" customWidth="1"/>
    <col min="1286" max="1286" width="12.5" style="21" customWidth="1"/>
    <col min="1287" max="1287" width="5.5" style="21" customWidth="1"/>
    <col min="1288" max="1288" width="12.5" style="21" customWidth="1"/>
    <col min="1289" max="1289" width="12.33203125" style="21" bestFit="1" customWidth="1"/>
    <col min="1290" max="1290" width="5.5" style="21" customWidth="1"/>
    <col min="1291" max="1291" width="11.1640625" style="21" bestFit="1" customWidth="1"/>
    <col min="1292" max="1292" width="12.5" style="21" customWidth="1"/>
    <col min="1293" max="1293" width="5.5" style="21" customWidth="1"/>
    <col min="1294" max="1295" width="12.5" style="21" customWidth="1"/>
    <col min="1296" max="1539" width="9.33203125" style="21"/>
    <col min="1540" max="1540" width="12.5" style="21" customWidth="1"/>
    <col min="1541" max="1541" width="13.6640625" style="21" customWidth="1"/>
    <col min="1542" max="1542" width="12.5" style="21" customWidth="1"/>
    <col min="1543" max="1543" width="5.5" style="21" customWidth="1"/>
    <col min="1544" max="1544" width="12.5" style="21" customWidth="1"/>
    <col min="1545" max="1545" width="12.33203125" style="21" bestFit="1" customWidth="1"/>
    <col min="1546" max="1546" width="5.5" style="21" customWidth="1"/>
    <col min="1547" max="1547" width="11.1640625" style="21" bestFit="1" customWidth="1"/>
    <col min="1548" max="1548" width="12.5" style="21" customWidth="1"/>
    <col min="1549" max="1549" width="5.5" style="21" customWidth="1"/>
    <col min="1550" max="1551" width="12.5" style="21" customWidth="1"/>
    <col min="1552" max="1795" width="9.33203125" style="21"/>
    <col min="1796" max="1796" width="12.5" style="21" customWidth="1"/>
    <col min="1797" max="1797" width="13.6640625" style="21" customWidth="1"/>
    <col min="1798" max="1798" width="12.5" style="21" customWidth="1"/>
    <col min="1799" max="1799" width="5.5" style="21" customWidth="1"/>
    <col min="1800" max="1800" width="12.5" style="21" customWidth="1"/>
    <col min="1801" max="1801" width="12.33203125" style="21" bestFit="1" customWidth="1"/>
    <col min="1802" max="1802" width="5.5" style="21" customWidth="1"/>
    <col min="1803" max="1803" width="11.1640625" style="21" bestFit="1" customWidth="1"/>
    <col min="1804" max="1804" width="12.5" style="21" customWidth="1"/>
    <col min="1805" max="1805" width="5.5" style="21" customWidth="1"/>
    <col min="1806" max="1807" width="12.5" style="21" customWidth="1"/>
    <col min="1808" max="2051" width="9.33203125" style="21"/>
    <col min="2052" max="2052" width="12.5" style="21" customWidth="1"/>
    <col min="2053" max="2053" width="13.6640625" style="21" customWidth="1"/>
    <col min="2054" max="2054" width="12.5" style="21" customWidth="1"/>
    <col min="2055" max="2055" width="5.5" style="21" customWidth="1"/>
    <col min="2056" max="2056" width="12.5" style="21" customWidth="1"/>
    <col min="2057" max="2057" width="12.33203125" style="21" bestFit="1" customWidth="1"/>
    <col min="2058" max="2058" width="5.5" style="21" customWidth="1"/>
    <col min="2059" max="2059" width="11.1640625" style="21" bestFit="1" customWidth="1"/>
    <col min="2060" max="2060" width="12.5" style="21" customWidth="1"/>
    <col min="2061" max="2061" width="5.5" style="21" customWidth="1"/>
    <col min="2062" max="2063" width="12.5" style="21" customWidth="1"/>
    <col min="2064" max="2307" width="9.33203125" style="21"/>
    <col min="2308" max="2308" width="12.5" style="21" customWidth="1"/>
    <col min="2309" max="2309" width="13.6640625" style="21" customWidth="1"/>
    <col min="2310" max="2310" width="12.5" style="21" customWidth="1"/>
    <col min="2311" max="2311" width="5.5" style="21" customWidth="1"/>
    <col min="2312" max="2312" width="12.5" style="21" customWidth="1"/>
    <col min="2313" max="2313" width="12.33203125" style="21" bestFit="1" customWidth="1"/>
    <col min="2314" max="2314" width="5.5" style="21" customWidth="1"/>
    <col min="2315" max="2315" width="11.1640625" style="21" bestFit="1" customWidth="1"/>
    <col min="2316" max="2316" width="12.5" style="21" customWidth="1"/>
    <col min="2317" max="2317" width="5.5" style="21" customWidth="1"/>
    <col min="2318" max="2319" width="12.5" style="21" customWidth="1"/>
    <col min="2320" max="2563" width="9.33203125" style="21"/>
    <col min="2564" max="2564" width="12.5" style="21" customWidth="1"/>
    <col min="2565" max="2565" width="13.6640625" style="21" customWidth="1"/>
    <col min="2566" max="2566" width="12.5" style="21" customWidth="1"/>
    <col min="2567" max="2567" width="5.5" style="21" customWidth="1"/>
    <col min="2568" max="2568" width="12.5" style="21" customWidth="1"/>
    <col min="2569" max="2569" width="12.33203125" style="21" bestFit="1" customWidth="1"/>
    <col min="2570" max="2570" width="5.5" style="21" customWidth="1"/>
    <col min="2571" max="2571" width="11.1640625" style="21" bestFit="1" customWidth="1"/>
    <col min="2572" max="2572" width="12.5" style="21" customWidth="1"/>
    <col min="2573" max="2573" width="5.5" style="21" customWidth="1"/>
    <col min="2574" max="2575" width="12.5" style="21" customWidth="1"/>
    <col min="2576" max="2819" width="9.33203125" style="21"/>
    <col min="2820" max="2820" width="12.5" style="21" customWidth="1"/>
    <col min="2821" max="2821" width="13.6640625" style="21" customWidth="1"/>
    <col min="2822" max="2822" width="12.5" style="21" customWidth="1"/>
    <col min="2823" max="2823" width="5.5" style="21" customWidth="1"/>
    <col min="2824" max="2824" width="12.5" style="21" customWidth="1"/>
    <col min="2825" max="2825" width="12.33203125" style="21" bestFit="1" customWidth="1"/>
    <col min="2826" max="2826" width="5.5" style="21" customWidth="1"/>
    <col min="2827" max="2827" width="11.1640625" style="21" bestFit="1" customWidth="1"/>
    <col min="2828" max="2828" width="12.5" style="21" customWidth="1"/>
    <col min="2829" max="2829" width="5.5" style="21" customWidth="1"/>
    <col min="2830" max="2831" width="12.5" style="21" customWidth="1"/>
    <col min="2832" max="3075" width="9.33203125" style="21"/>
    <col min="3076" max="3076" width="12.5" style="21" customWidth="1"/>
    <col min="3077" max="3077" width="13.6640625" style="21" customWidth="1"/>
    <col min="3078" max="3078" width="12.5" style="21" customWidth="1"/>
    <col min="3079" max="3079" width="5.5" style="21" customWidth="1"/>
    <col min="3080" max="3080" width="12.5" style="21" customWidth="1"/>
    <col min="3081" max="3081" width="12.33203125" style="21" bestFit="1" customWidth="1"/>
    <col min="3082" max="3082" width="5.5" style="21" customWidth="1"/>
    <col min="3083" max="3083" width="11.1640625" style="21" bestFit="1" customWidth="1"/>
    <col min="3084" max="3084" width="12.5" style="21" customWidth="1"/>
    <col min="3085" max="3085" width="5.5" style="21" customWidth="1"/>
    <col min="3086" max="3087" width="12.5" style="21" customWidth="1"/>
    <col min="3088" max="3331" width="9.33203125" style="21"/>
    <col min="3332" max="3332" width="12.5" style="21" customWidth="1"/>
    <col min="3333" max="3333" width="13.6640625" style="21" customWidth="1"/>
    <col min="3334" max="3334" width="12.5" style="21" customWidth="1"/>
    <col min="3335" max="3335" width="5.5" style="21" customWidth="1"/>
    <col min="3336" max="3336" width="12.5" style="21" customWidth="1"/>
    <col min="3337" max="3337" width="12.33203125" style="21" bestFit="1" customWidth="1"/>
    <col min="3338" max="3338" width="5.5" style="21" customWidth="1"/>
    <col min="3339" max="3339" width="11.1640625" style="21" bestFit="1" customWidth="1"/>
    <col min="3340" max="3340" width="12.5" style="21" customWidth="1"/>
    <col min="3341" max="3341" width="5.5" style="21" customWidth="1"/>
    <col min="3342" max="3343" width="12.5" style="21" customWidth="1"/>
    <col min="3344" max="3587" width="9.33203125" style="21"/>
    <col min="3588" max="3588" width="12.5" style="21" customWidth="1"/>
    <col min="3589" max="3589" width="13.6640625" style="21" customWidth="1"/>
    <col min="3590" max="3590" width="12.5" style="21" customWidth="1"/>
    <col min="3591" max="3591" width="5.5" style="21" customWidth="1"/>
    <col min="3592" max="3592" width="12.5" style="21" customWidth="1"/>
    <col min="3593" max="3593" width="12.33203125" style="21" bestFit="1" customWidth="1"/>
    <col min="3594" max="3594" width="5.5" style="21" customWidth="1"/>
    <col min="3595" max="3595" width="11.1640625" style="21" bestFit="1" customWidth="1"/>
    <col min="3596" max="3596" width="12.5" style="21" customWidth="1"/>
    <col min="3597" max="3597" width="5.5" style="21" customWidth="1"/>
    <col min="3598" max="3599" width="12.5" style="21" customWidth="1"/>
    <col min="3600" max="3843" width="9.33203125" style="21"/>
    <col min="3844" max="3844" width="12.5" style="21" customWidth="1"/>
    <col min="3845" max="3845" width="13.6640625" style="21" customWidth="1"/>
    <col min="3846" max="3846" width="12.5" style="21" customWidth="1"/>
    <col min="3847" max="3847" width="5.5" style="21" customWidth="1"/>
    <col min="3848" max="3848" width="12.5" style="21" customWidth="1"/>
    <col min="3849" max="3849" width="12.33203125" style="21" bestFit="1" customWidth="1"/>
    <col min="3850" max="3850" width="5.5" style="21" customWidth="1"/>
    <col min="3851" max="3851" width="11.1640625" style="21" bestFit="1" customWidth="1"/>
    <col min="3852" max="3852" width="12.5" style="21" customWidth="1"/>
    <col min="3853" max="3853" width="5.5" style="21" customWidth="1"/>
    <col min="3854" max="3855" width="12.5" style="21" customWidth="1"/>
    <col min="3856" max="4099" width="9.33203125" style="21"/>
    <col min="4100" max="4100" width="12.5" style="21" customWidth="1"/>
    <col min="4101" max="4101" width="13.6640625" style="21" customWidth="1"/>
    <col min="4102" max="4102" width="12.5" style="21" customWidth="1"/>
    <col min="4103" max="4103" width="5.5" style="21" customWidth="1"/>
    <col min="4104" max="4104" width="12.5" style="21" customWidth="1"/>
    <col min="4105" max="4105" width="12.33203125" style="21" bestFit="1" customWidth="1"/>
    <col min="4106" max="4106" width="5.5" style="21" customWidth="1"/>
    <col min="4107" max="4107" width="11.1640625" style="21" bestFit="1" customWidth="1"/>
    <col min="4108" max="4108" width="12.5" style="21" customWidth="1"/>
    <col min="4109" max="4109" width="5.5" style="21" customWidth="1"/>
    <col min="4110" max="4111" width="12.5" style="21" customWidth="1"/>
    <col min="4112" max="4355" width="9.33203125" style="21"/>
    <col min="4356" max="4356" width="12.5" style="21" customWidth="1"/>
    <col min="4357" max="4357" width="13.6640625" style="21" customWidth="1"/>
    <col min="4358" max="4358" width="12.5" style="21" customWidth="1"/>
    <col min="4359" max="4359" width="5.5" style="21" customWidth="1"/>
    <col min="4360" max="4360" width="12.5" style="21" customWidth="1"/>
    <col min="4361" max="4361" width="12.33203125" style="21" bestFit="1" customWidth="1"/>
    <col min="4362" max="4362" width="5.5" style="21" customWidth="1"/>
    <col min="4363" max="4363" width="11.1640625" style="21" bestFit="1" customWidth="1"/>
    <col min="4364" max="4364" width="12.5" style="21" customWidth="1"/>
    <col min="4365" max="4365" width="5.5" style="21" customWidth="1"/>
    <col min="4366" max="4367" width="12.5" style="21" customWidth="1"/>
    <col min="4368" max="4611" width="9.33203125" style="21"/>
    <col min="4612" max="4612" width="12.5" style="21" customWidth="1"/>
    <col min="4613" max="4613" width="13.6640625" style="21" customWidth="1"/>
    <col min="4614" max="4614" width="12.5" style="21" customWidth="1"/>
    <col min="4615" max="4615" width="5.5" style="21" customWidth="1"/>
    <col min="4616" max="4616" width="12.5" style="21" customWidth="1"/>
    <col min="4617" max="4617" width="12.33203125" style="21" bestFit="1" customWidth="1"/>
    <col min="4618" max="4618" width="5.5" style="21" customWidth="1"/>
    <col min="4619" max="4619" width="11.1640625" style="21" bestFit="1" customWidth="1"/>
    <col min="4620" max="4620" width="12.5" style="21" customWidth="1"/>
    <col min="4621" max="4621" width="5.5" style="21" customWidth="1"/>
    <col min="4622" max="4623" width="12.5" style="21" customWidth="1"/>
    <col min="4624" max="4867" width="9.33203125" style="21"/>
    <col min="4868" max="4868" width="12.5" style="21" customWidth="1"/>
    <col min="4869" max="4869" width="13.6640625" style="21" customWidth="1"/>
    <col min="4870" max="4870" width="12.5" style="21" customWidth="1"/>
    <col min="4871" max="4871" width="5.5" style="21" customWidth="1"/>
    <col min="4872" max="4872" width="12.5" style="21" customWidth="1"/>
    <col min="4873" max="4873" width="12.33203125" style="21" bestFit="1" customWidth="1"/>
    <col min="4874" max="4874" width="5.5" style="21" customWidth="1"/>
    <col min="4875" max="4875" width="11.1640625" style="21" bestFit="1" customWidth="1"/>
    <col min="4876" max="4876" width="12.5" style="21" customWidth="1"/>
    <col min="4877" max="4877" width="5.5" style="21" customWidth="1"/>
    <col min="4878" max="4879" width="12.5" style="21" customWidth="1"/>
    <col min="4880" max="5123" width="9.33203125" style="21"/>
    <col min="5124" max="5124" width="12.5" style="21" customWidth="1"/>
    <col min="5125" max="5125" width="13.6640625" style="21" customWidth="1"/>
    <col min="5126" max="5126" width="12.5" style="21" customWidth="1"/>
    <col min="5127" max="5127" width="5.5" style="21" customWidth="1"/>
    <col min="5128" max="5128" width="12.5" style="21" customWidth="1"/>
    <col min="5129" max="5129" width="12.33203125" style="21" bestFit="1" customWidth="1"/>
    <col min="5130" max="5130" width="5.5" style="21" customWidth="1"/>
    <col min="5131" max="5131" width="11.1640625" style="21" bestFit="1" customWidth="1"/>
    <col min="5132" max="5132" width="12.5" style="21" customWidth="1"/>
    <col min="5133" max="5133" width="5.5" style="21" customWidth="1"/>
    <col min="5134" max="5135" width="12.5" style="21" customWidth="1"/>
    <col min="5136" max="5379" width="9.33203125" style="21"/>
    <col min="5380" max="5380" width="12.5" style="21" customWidth="1"/>
    <col min="5381" max="5381" width="13.6640625" style="21" customWidth="1"/>
    <col min="5382" max="5382" width="12.5" style="21" customWidth="1"/>
    <col min="5383" max="5383" width="5.5" style="21" customWidth="1"/>
    <col min="5384" max="5384" width="12.5" style="21" customWidth="1"/>
    <col min="5385" max="5385" width="12.33203125" style="21" bestFit="1" customWidth="1"/>
    <col min="5386" max="5386" width="5.5" style="21" customWidth="1"/>
    <col min="5387" max="5387" width="11.1640625" style="21" bestFit="1" customWidth="1"/>
    <col min="5388" max="5388" width="12.5" style="21" customWidth="1"/>
    <col min="5389" max="5389" width="5.5" style="21" customWidth="1"/>
    <col min="5390" max="5391" width="12.5" style="21" customWidth="1"/>
    <col min="5392" max="5635" width="9.33203125" style="21"/>
    <col min="5636" max="5636" width="12.5" style="21" customWidth="1"/>
    <col min="5637" max="5637" width="13.6640625" style="21" customWidth="1"/>
    <col min="5638" max="5638" width="12.5" style="21" customWidth="1"/>
    <col min="5639" max="5639" width="5.5" style="21" customWidth="1"/>
    <col min="5640" max="5640" width="12.5" style="21" customWidth="1"/>
    <col min="5641" max="5641" width="12.33203125" style="21" bestFit="1" customWidth="1"/>
    <col min="5642" max="5642" width="5.5" style="21" customWidth="1"/>
    <col min="5643" max="5643" width="11.1640625" style="21" bestFit="1" customWidth="1"/>
    <col min="5644" max="5644" width="12.5" style="21" customWidth="1"/>
    <col min="5645" max="5645" width="5.5" style="21" customWidth="1"/>
    <col min="5646" max="5647" width="12.5" style="21" customWidth="1"/>
    <col min="5648" max="5891" width="9.33203125" style="21"/>
    <col min="5892" max="5892" width="12.5" style="21" customWidth="1"/>
    <col min="5893" max="5893" width="13.6640625" style="21" customWidth="1"/>
    <col min="5894" max="5894" width="12.5" style="21" customWidth="1"/>
    <col min="5895" max="5895" width="5.5" style="21" customWidth="1"/>
    <col min="5896" max="5896" width="12.5" style="21" customWidth="1"/>
    <col min="5897" max="5897" width="12.33203125" style="21" bestFit="1" customWidth="1"/>
    <col min="5898" max="5898" width="5.5" style="21" customWidth="1"/>
    <col min="5899" max="5899" width="11.1640625" style="21" bestFit="1" customWidth="1"/>
    <col min="5900" max="5900" width="12.5" style="21" customWidth="1"/>
    <col min="5901" max="5901" width="5.5" style="21" customWidth="1"/>
    <col min="5902" max="5903" width="12.5" style="21" customWidth="1"/>
    <col min="5904" max="6147" width="9.33203125" style="21"/>
    <col min="6148" max="6148" width="12.5" style="21" customWidth="1"/>
    <col min="6149" max="6149" width="13.6640625" style="21" customWidth="1"/>
    <col min="6150" max="6150" width="12.5" style="21" customWidth="1"/>
    <col min="6151" max="6151" width="5.5" style="21" customWidth="1"/>
    <col min="6152" max="6152" width="12.5" style="21" customWidth="1"/>
    <col min="6153" max="6153" width="12.33203125" style="21" bestFit="1" customWidth="1"/>
    <col min="6154" max="6154" width="5.5" style="21" customWidth="1"/>
    <col min="6155" max="6155" width="11.1640625" style="21" bestFit="1" customWidth="1"/>
    <col min="6156" max="6156" width="12.5" style="21" customWidth="1"/>
    <col min="6157" max="6157" width="5.5" style="21" customWidth="1"/>
    <col min="6158" max="6159" width="12.5" style="21" customWidth="1"/>
    <col min="6160" max="6403" width="9.33203125" style="21"/>
    <col min="6404" max="6404" width="12.5" style="21" customWidth="1"/>
    <col min="6405" max="6405" width="13.6640625" style="21" customWidth="1"/>
    <col min="6406" max="6406" width="12.5" style="21" customWidth="1"/>
    <col min="6407" max="6407" width="5.5" style="21" customWidth="1"/>
    <col min="6408" max="6408" width="12.5" style="21" customWidth="1"/>
    <col min="6409" max="6409" width="12.33203125" style="21" bestFit="1" customWidth="1"/>
    <col min="6410" max="6410" width="5.5" style="21" customWidth="1"/>
    <col min="6411" max="6411" width="11.1640625" style="21" bestFit="1" customWidth="1"/>
    <col min="6412" max="6412" width="12.5" style="21" customWidth="1"/>
    <col min="6413" max="6413" width="5.5" style="21" customWidth="1"/>
    <col min="6414" max="6415" width="12.5" style="21" customWidth="1"/>
    <col min="6416" max="6659" width="9.33203125" style="21"/>
    <col min="6660" max="6660" width="12.5" style="21" customWidth="1"/>
    <col min="6661" max="6661" width="13.6640625" style="21" customWidth="1"/>
    <col min="6662" max="6662" width="12.5" style="21" customWidth="1"/>
    <col min="6663" max="6663" width="5.5" style="21" customWidth="1"/>
    <col min="6664" max="6664" width="12.5" style="21" customWidth="1"/>
    <col min="6665" max="6665" width="12.33203125" style="21" bestFit="1" customWidth="1"/>
    <col min="6666" max="6666" width="5.5" style="21" customWidth="1"/>
    <col min="6667" max="6667" width="11.1640625" style="21" bestFit="1" customWidth="1"/>
    <col min="6668" max="6668" width="12.5" style="21" customWidth="1"/>
    <col min="6669" max="6669" width="5.5" style="21" customWidth="1"/>
    <col min="6670" max="6671" width="12.5" style="21" customWidth="1"/>
    <col min="6672" max="6915" width="9.33203125" style="21"/>
    <col min="6916" max="6916" width="12.5" style="21" customWidth="1"/>
    <col min="6917" max="6917" width="13.6640625" style="21" customWidth="1"/>
    <col min="6918" max="6918" width="12.5" style="21" customWidth="1"/>
    <col min="6919" max="6919" width="5.5" style="21" customWidth="1"/>
    <col min="6920" max="6920" width="12.5" style="21" customWidth="1"/>
    <col min="6921" max="6921" width="12.33203125" style="21" bestFit="1" customWidth="1"/>
    <col min="6922" max="6922" width="5.5" style="21" customWidth="1"/>
    <col min="6923" max="6923" width="11.1640625" style="21" bestFit="1" customWidth="1"/>
    <col min="6924" max="6924" width="12.5" style="21" customWidth="1"/>
    <col min="6925" max="6925" width="5.5" style="21" customWidth="1"/>
    <col min="6926" max="6927" width="12.5" style="21" customWidth="1"/>
    <col min="6928" max="7171" width="9.33203125" style="21"/>
    <col min="7172" max="7172" width="12.5" style="21" customWidth="1"/>
    <col min="7173" max="7173" width="13.6640625" style="21" customWidth="1"/>
    <col min="7174" max="7174" width="12.5" style="21" customWidth="1"/>
    <col min="7175" max="7175" width="5.5" style="21" customWidth="1"/>
    <col min="7176" max="7176" width="12.5" style="21" customWidth="1"/>
    <col min="7177" max="7177" width="12.33203125" style="21" bestFit="1" customWidth="1"/>
    <col min="7178" max="7178" width="5.5" style="21" customWidth="1"/>
    <col min="7179" max="7179" width="11.1640625" style="21" bestFit="1" customWidth="1"/>
    <col min="7180" max="7180" width="12.5" style="21" customWidth="1"/>
    <col min="7181" max="7181" width="5.5" style="21" customWidth="1"/>
    <col min="7182" max="7183" width="12.5" style="21" customWidth="1"/>
    <col min="7184" max="7427" width="9.33203125" style="21"/>
    <col min="7428" max="7428" width="12.5" style="21" customWidth="1"/>
    <col min="7429" max="7429" width="13.6640625" style="21" customWidth="1"/>
    <col min="7430" max="7430" width="12.5" style="21" customWidth="1"/>
    <col min="7431" max="7431" width="5.5" style="21" customWidth="1"/>
    <col min="7432" max="7432" width="12.5" style="21" customWidth="1"/>
    <col min="7433" max="7433" width="12.33203125" style="21" bestFit="1" customWidth="1"/>
    <col min="7434" max="7434" width="5.5" style="21" customWidth="1"/>
    <col min="7435" max="7435" width="11.1640625" style="21" bestFit="1" customWidth="1"/>
    <col min="7436" max="7436" width="12.5" style="21" customWidth="1"/>
    <col min="7437" max="7437" width="5.5" style="21" customWidth="1"/>
    <col min="7438" max="7439" width="12.5" style="21" customWidth="1"/>
    <col min="7440" max="7683" width="9.33203125" style="21"/>
    <col min="7684" max="7684" width="12.5" style="21" customWidth="1"/>
    <col min="7685" max="7685" width="13.6640625" style="21" customWidth="1"/>
    <col min="7686" max="7686" width="12.5" style="21" customWidth="1"/>
    <col min="7687" max="7687" width="5.5" style="21" customWidth="1"/>
    <col min="7688" max="7688" width="12.5" style="21" customWidth="1"/>
    <col min="7689" max="7689" width="12.33203125" style="21" bestFit="1" customWidth="1"/>
    <col min="7690" max="7690" width="5.5" style="21" customWidth="1"/>
    <col min="7691" max="7691" width="11.1640625" style="21" bestFit="1" customWidth="1"/>
    <col min="7692" max="7692" width="12.5" style="21" customWidth="1"/>
    <col min="7693" max="7693" width="5.5" style="21" customWidth="1"/>
    <col min="7694" max="7695" width="12.5" style="21" customWidth="1"/>
    <col min="7696" max="7939" width="9.33203125" style="21"/>
    <col min="7940" max="7940" width="12.5" style="21" customWidth="1"/>
    <col min="7941" max="7941" width="13.6640625" style="21" customWidth="1"/>
    <col min="7942" max="7942" width="12.5" style="21" customWidth="1"/>
    <col min="7943" max="7943" width="5.5" style="21" customWidth="1"/>
    <col min="7944" max="7944" width="12.5" style="21" customWidth="1"/>
    <col min="7945" max="7945" width="12.33203125" style="21" bestFit="1" customWidth="1"/>
    <col min="7946" max="7946" width="5.5" style="21" customWidth="1"/>
    <col min="7947" max="7947" width="11.1640625" style="21" bestFit="1" customWidth="1"/>
    <col min="7948" max="7948" width="12.5" style="21" customWidth="1"/>
    <col min="7949" max="7949" width="5.5" style="21" customWidth="1"/>
    <col min="7950" max="7951" width="12.5" style="21" customWidth="1"/>
    <col min="7952" max="8195" width="9.33203125" style="21"/>
    <col min="8196" max="8196" width="12.5" style="21" customWidth="1"/>
    <col min="8197" max="8197" width="13.6640625" style="21" customWidth="1"/>
    <col min="8198" max="8198" width="12.5" style="21" customWidth="1"/>
    <col min="8199" max="8199" width="5.5" style="21" customWidth="1"/>
    <col min="8200" max="8200" width="12.5" style="21" customWidth="1"/>
    <col min="8201" max="8201" width="12.33203125" style="21" bestFit="1" customWidth="1"/>
    <col min="8202" max="8202" width="5.5" style="21" customWidth="1"/>
    <col min="8203" max="8203" width="11.1640625" style="21" bestFit="1" customWidth="1"/>
    <col min="8204" max="8204" width="12.5" style="21" customWidth="1"/>
    <col min="8205" max="8205" width="5.5" style="21" customWidth="1"/>
    <col min="8206" max="8207" width="12.5" style="21" customWidth="1"/>
    <col min="8208" max="8451" width="9.33203125" style="21"/>
    <col min="8452" max="8452" width="12.5" style="21" customWidth="1"/>
    <col min="8453" max="8453" width="13.6640625" style="21" customWidth="1"/>
    <col min="8454" max="8454" width="12.5" style="21" customWidth="1"/>
    <col min="8455" max="8455" width="5.5" style="21" customWidth="1"/>
    <col min="8456" max="8456" width="12.5" style="21" customWidth="1"/>
    <col min="8457" max="8457" width="12.33203125" style="21" bestFit="1" customWidth="1"/>
    <col min="8458" max="8458" width="5.5" style="21" customWidth="1"/>
    <col min="8459" max="8459" width="11.1640625" style="21" bestFit="1" customWidth="1"/>
    <col min="8460" max="8460" width="12.5" style="21" customWidth="1"/>
    <col min="8461" max="8461" width="5.5" style="21" customWidth="1"/>
    <col min="8462" max="8463" width="12.5" style="21" customWidth="1"/>
    <col min="8464" max="8707" width="9.33203125" style="21"/>
    <col min="8708" max="8708" width="12.5" style="21" customWidth="1"/>
    <col min="8709" max="8709" width="13.6640625" style="21" customWidth="1"/>
    <col min="8710" max="8710" width="12.5" style="21" customWidth="1"/>
    <col min="8711" max="8711" width="5.5" style="21" customWidth="1"/>
    <col min="8712" max="8712" width="12.5" style="21" customWidth="1"/>
    <col min="8713" max="8713" width="12.33203125" style="21" bestFit="1" customWidth="1"/>
    <col min="8714" max="8714" width="5.5" style="21" customWidth="1"/>
    <col min="8715" max="8715" width="11.1640625" style="21" bestFit="1" customWidth="1"/>
    <col min="8716" max="8716" width="12.5" style="21" customWidth="1"/>
    <col min="8717" max="8717" width="5.5" style="21" customWidth="1"/>
    <col min="8718" max="8719" width="12.5" style="21" customWidth="1"/>
    <col min="8720" max="8963" width="9.33203125" style="21"/>
    <col min="8964" max="8964" width="12.5" style="21" customWidth="1"/>
    <col min="8965" max="8965" width="13.6640625" style="21" customWidth="1"/>
    <col min="8966" max="8966" width="12.5" style="21" customWidth="1"/>
    <col min="8967" max="8967" width="5.5" style="21" customWidth="1"/>
    <col min="8968" max="8968" width="12.5" style="21" customWidth="1"/>
    <col min="8969" max="8969" width="12.33203125" style="21" bestFit="1" customWidth="1"/>
    <col min="8970" max="8970" width="5.5" style="21" customWidth="1"/>
    <col min="8971" max="8971" width="11.1640625" style="21" bestFit="1" customWidth="1"/>
    <col min="8972" max="8972" width="12.5" style="21" customWidth="1"/>
    <col min="8973" max="8973" width="5.5" style="21" customWidth="1"/>
    <col min="8974" max="8975" width="12.5" style="21" customWidth="1"/>
    <col min="8976" max="9219" width="9.33203125" style="21"/>
    <col min="9220" max="9220" width="12.5" style="21" customWidth="1"/>
    <col min="9221" max="9221" width="13.6640625" style="21" customWidth="1"/>
    <col min="9222" max="9222" width="12.5" style="21" customWidth="1"/>
    <col min="9223" max="9223" width="5.5" style="21" customWidth="1"/>
    <col min="9224" max="9224" width="12.5" style="21" customWidth="1"/>
    <col min="9225" max="9225" width="12.33203125" style="21" bestFit="1" customWidth="1"/>
    <col min="9226" max="9226" width="5.5" style="21" customWidth="1"/>
    <col min="9227" max="9227" width="11.1640625" style="21" bestFit="1" customWidth="1"/>
    <col min="9228" max="9228" width="12.5" style="21" customWidth="1"/>
    <col min="9229" max="9229" width="5.5" style="21" customWidth="1"/>
    <col min="9230" max="9231" width="12.5" style="21" customWidth="1"/>
    <col min="9232" max="9475" width="9.33203125" style="21"/>
    <col min="9476" max="9476" width="12.5" style="21" customWidth="1"/>
    <col min="9477" max="9477" width="13.6640625" style="21" customWidth="1"/>
    <col min="9478" max="9478" width="12.5" style="21" customWidth="1"/>
    <col min="9479" max="9479" width="5.5" style="21" customWidth="1"/>
    <col min="9480" max="9480" width="12.5" style="21" customWidth="1"/>
    <col min="9481" max="9481" width="12.33203125" style="21" bestFit="1" customWidth="1"/>
    <col min="9482" max="9482" width="5.5" style="21" customWidth="1"/>
    <col min="9483" max="9483" width="11.1640625" style="21" bestFit="1" customWidth="1"/>
    <col min="9484" max="9484" width="12.5" style="21" customWidth="1"/>
    <col min="9485" max="9485" width="5.5" style="21" customWidth="1"/>
    <col min="9486" max="9487" width="12.5" style="21" customWidth="1"/>
    <col min="9488" max="9731" width="9.33203125" style="21"/>
    <col min="9732" max="9732" width="12.5" style="21" customWidth="1"/>
    <col min="9733" max="9733" width="13.6640625" style="21" customWidth="1"/>
    <col min="9734" max="9734" width="12.5" style="21" customWidth="1"/>
    <col min="9735" max="9735" width="5.5" style="21" customWidth="1"/>
    <col min="9736" max="9736" width="12.5" style="21" customWidth="1"/>
    <col min="9737" max="9737" width="12.33203125" style="21" bestFit="1" customWidth="1"/>
    <col min="9738" max="9738" width="5.5" style="21" customWidth="1"/>
    <col min="9739" max="9739" width="11.1640625" style="21" bestFit="1" customWidth="1"/>
    <col min="9740" max="9740" width="12.5" style="21" customWidth="1"/>
    <col min="9741" max="9741" width="5.5" style="21" customWidth="1"/>
    <col min="9742" max="9743" width="12.5" style="21" customWidth="1"/>
    <col min="9744" max="9987" width="9.33203125" style="21"/>
    <col min="9988" max="9988" width="12.5" style="21" customWidth="1"/>
    <col min="9989" max="9989" width="13.6640625" style="21" customWidth="1"/>
    <col min="9990" max="9990" width="12.5" style="21" customWidth="1"/>
    <col min="9991" max="9991" width="5.5" style="21" customWidth="1"/>
    <col min="9992" max="9992" width="12.5" style="21" customWidth="1"/>
    <col min="9993" max="9993" width="12.33203125" style="21" bestFit="1" customWidth="1"/>
    <col min="9994" max="9994" width="5.5" style="21" customWidth="1"/>
    <col min="9995" max="9995" width="11.1640625" style="21" bestFit="1" customWidth="1"/>
    <col min="9996" max="9996" width="12.5" style="21" customWidth="1"/>
    <col min="9997" max="9997" width="5.5" style="21" customWidth="1"/>
    <col min="9998" max="9999" width="12.5" style="21" customWidth="1"/>
    <col min="10000" max="10243" width="9.33203125" style="21"/>
    <col min="10244" max="10244" width="12.5" style="21" customWidth="1"/>
    <col min="10245" max="10245" width="13.6640625" style="21" customWidth="1"/>
    <col min="10246" max="10246" width="12.5" style="21" customWidth="1"/>
    <col min="10247" max="10247" width="5.5" style="21" customWidth="1"/>
    <col min="10248" max="10248" width="12.5" style="21" customWidth="1"/>
    <col min="10249" max="10249" width="12.33203125" style="21" bestFit="1" customWidth="1"/>
    <col min="10250" max="10250" width="5.5" style="21" customWidth="1"/>
    <col min="10251" max="10251" width="11.1640625" style="21" bestFit="1" customWidth="1"/>
    <col min="10252" max="10252" width="12.5" style="21" customWidth="1"/>
    <col min="10253" max="10253" width="5.5" style="21" customWidth="1"/>
    <col min="10254" max="10255" width="12.5" style="21" customWidth="1"/>
    <col min="10256" max="10499" width="9.33203125" style="21"/>
    <col min="10500" max="10500" width="12.5" style="21" customWidth="1"/>
    <col min="10501" max="10501" width="13.6640625" style="21" customWidth="1"/>
    <col min="10502" max="10502" width="12.5" style="21" customWidth="1"/>
    <col min="10503" max="10503" width="5.5" style="21" customWidth="1"/>
    <col min="10504" max="10504" width="12.5" style="21" customWidth="1"/>
    <col min="10505" max="10505" width="12.33203125" style="21" bestFit="1" customWidth="1"/>
    <col min="10506" max="10506" width="5.5" style="21" customWidth="1"/>
    <col min="10507" max="10507" width="11.1640625" style="21" bestFit="1" customWidth="1"/>
    <col min="10508" max="10508" width="12.5" style="21" customWidth="1"/>
    <col min="10509" max="10509" width="5.5" style="21" customWidth="1"/>
    <col min="10510" max="10511" width="12.5" style="21" customWidth="1"/>
    <col min="10512" max="10755" width="9.33203125" style="21"/>
    <col min="10756" max="10756" width="12.5" style="21" customWidth="1"/>
    <col min="10757" max="10757" width="13.6640625" style="21" customWidth="1"/>
    <col min="10758" max="10758" width="12.5" style="21" customWidth="1"/>
    <col min="10759" max="10759" width="5.5" style="21" customWidth="1"/>
    <col min="10760" max="10760" width="12.5" style="21" customWidth="1"/>
    <col min="10761" max="10761" width="12.33203125" style="21" bestFit="1" customWidth="1"/>
    <col min="10762" max="10762" width="5.5" style="21" customWidth="1"/>
    <col min="10763" max="10763" width="11.1640625" style="21" bestFit="1" customWidth="1"/>
    <col min="10764" max="10764" width="12.5" style="21" customWidth="1"/>
    <col min="10765" max="10765" width="5.5" style="21" customWidth="1"/>
    <col min="10766" max="10767" width="12.5" style="21" customWidth="1"/>
    <col min="10768" max="11011" width="9.33203125" style="21"/>
    <col min="11012" max="11012" width="12.5" style="21" customWidth="1"/>
    <col min="11013" max="11013" width="13.6640625" style="21" customWidth="1"/>
    <col min="11014" max="11014" width="12.5" style="21" customWidth="1"/>
    <col min="11015" max="11015" width="5.5" style="21" customWidth="1"/>
    <col min="11016" max="11016" width="12.5" style="21" customWidth="1"/>
    <col min="11017" max="11017" width="12.33203125" style="21" bestFit="1" customWidth="1"/>
    <col min="11018" max="11018" width="5.5" style="21" customWidth="1"/>
    <col min="11019" max="11019" width="11.1640625" style="21" bestFit="1" customWidth="1"/>
    <col min="11020" max="11020" width="12.5" style="21" customWidth="1"/>
    <col min="11021" max="11021" width="5.5" style="21" customWidth="1"/>
    <col min="11022" max="11023" width="12.5" style="21" customWidth="1"/>
    <col min="11024" max="11267" width="9.33203125" style="21"/>
    <col min="11268" max="11268" width="12.5" style="21" customWidth="1"/>
    <col min="11269" max="11269" width="13.6640625" style="21" customWidth="1"/>
    <col min="11270" max="11270" width="12.5" style="21" customWidth="1"/>
    <col min="11271" max="11271" width="5.5" style="21" customWidth="1"/>
    <col min="11272" max="11272" width="12.5" style="21" customWidth="1"/>
    <col min="11273" max="11273" width="12.33203125" style="21" bestFit="1" customWidth="1"/>
    <col min="11274" max="11274" width="5.5" style="21" customWidth="1"/>
    <col min="11275" max="11275" width="11.1640625" style="21" bestFit="1" customWidth="1"/>
    <col min="11276" max="11276" width="12.5" style="21" customWidth="1"/>
    <col min="11277" max="11277" width="5.5" style="21" customWidth="1"/>
    <col min="11278" max="11279" width="12.5" style="21" customWidth="1"/>
    <col min="11280" max="11523" width="9.33203125" style="21"/>
    <col min="11524" max="11524" width="12.5" style="21" customWidth="1"/>
    <col min="11525" max="11525" width="13.6640625" style="21" customWidth="1"/>
    <col min="11526" max="11526" width="12.5" style="21" customWidth="1"/>
    <col min="11527" max="11527" width="5.5" style="21" customWidth="1"/>
    <col min="11528" max="11528" width="12.5" style="21" customWidth="1"/>
    <col min="11529" max="11529" width="12.33203125" style="21" bestFit="1" customWidth="1"/>
    <col min="11530" max="11530" width="5.5" style="21" customWidth="1"/>
    <col min="11531" max="11531" width="11.1640625" style="21" bestFit="1" customWidth="1"/>
    <col min="11532" max="11532" width="12.5" style="21" customWidth="1"/>
    <col min="11533" max="11533" width="5.5" style="21" customWidth="1"/>
    <col min="11534" max="11535" width="12.5" style="21" customWidth="1"/>
    <col min="11536" max="11779" width="9.33203125" style="21"/>
    <col min="11780" max="11780" width="12.5" style="21" customWidth="1"/>
    <col min="11781" max="11781" width="13.6640625" style="21" customWidth="1"/>
    <col min="11782" max="11782" width="12.5" style="21" customWidth="1"/>
    <col min="11783" max="11783" width="5.5" style="21" customWidth="1"/>
    <col min="11784" max="11784" width="12.5" style="21" customWidth="1"/>
    <col min="11785" max="11785" width="12.33203125" style="21" bestFit="1" customWidth="1"/>
    <col min="11786" max="11786" width="5.5" style="21" customWidth="1"/>
    <col min="11787" max="11787" width="11.1640625" style="21" bestFit="1" customWidth="1"/>
    <col min="11788" max="11788" width="12.5" style="21" customWidth="1"/>
    <col min="11789" max="11789" width="5.5" style="21" customWidth="1"/>
    <col min="11790" max="11791" width="12.5" style="21" customWidth="1"/>
    <col min="11792" max="12035" width="9.33203125" style="21"/>
    <col min="12036" max="12036" width="12.5" style="21" customWidth="1"/>
    <col min="12037" max="12037" width="13.6640625" style="21" customWidth="1"/>
    <col min="12038" max="12038" width="12.5" style="21" customWidth="1"/>
    <col min="12039" max="12039" width="5.5" style="21" customWidth="1"/>
    <col min="12040" max="12040" width="12.5" style="21" customWidth="1"/>
    <col min="12041" max="12041" width="12.33203125" style="21" bestFit="1" customWidth="1"/>
    <col min="12042" max="12042" width="5.5" style="21" customWidth="1"/>
    <col min="12043" max="12043" width="11.1640625" style="21" bestFit="1" customWidth="1"/>
    <col min="12044" max="12044" width="12.5" style="21" customWidth="1"/>
    <col min="12045" max="12045" width="5.5" style="21" customWidth="1"/>
    <col min="12046" max="12047" width="12.5" style="21" customWidth="1"/>
    <col min="12048" max="12291" width="9.33203125" style="21"/>
    <col min="12292" max="12292" width="12.5" style="21" customWidth="1"/>
    <col min="12293" max="12293" width="13.6640625" style="21" customWidth="1"/>
    <col min="12294" max="12294" width="12.5" style="21" customWidth="1"/>
    <col min="12295" max="12295" width="5.5" style="21" customWidth="1"/>
    <col min="12296" max="12296" width="12.5" style="21" customWidth="1"/>
    <col min="12297" max="12297" width="12.33203125" style="21" bestFit="1" customWidth="1"/>
    <col min="12298" max="12298" width="5.5" style="21" customWidth="1"/>
    <col min="12299" max="12299" width="11.1640625" style="21" bestFit="1" customWidth="1"/>
    <col min="12300" max="12300" width="12.5" style="21" customWidth="1"/>
    <col min="12301" max="12301" width="5.5" style="21" customWidth="1"/>
    <col min="12302" max="12303" width="12.5" style="21" customWidth="1"/>
    <col min="12304" max="12547" width="9.33203125" style="21"/>
    <col min="12548" max="12548" width="12.5" style="21" customWidth="1"/>
    <col min="12549" max="12549" width="13.6640625" style="21" customWidth="1"/>
    <col min="12550" max="12550" width="12.5" style="21" customWidth="1"/>
    <col min="12551" max="12551" width="5.5" style="21" customWidth="1"/>
    <col min="12552" max="12552" width="12.5" style="21" customWidth="1"/>
    <col min="12553" max="12553" width="12.33203125" style="21" bestFit="1" customWidth="1"/>
    <col min="12554" max="12554" width="5.5" style="21" customWidth="1"/>
    <col min="12555" max="12555" width="11.1640625" style="21" bestFit="1" customWidth="1"/>
    <col min="12556" max="12556" width="12.5" style="21" customWidth="1"/>
    <col min="12557" max="12557" width="5.5" style="21" customWidth="1"/>
    <col min="12558" max="12559" width="12.5" style="21" customWidth="1"/>
    <col min="12560" max="12803" width="9.33203125" style="21"/>
    <col min="12804" max="12804" width="12.5" style="21" customWidth="1"/>
    <col min="12805" max="12805" width="13.6640625" style="21" customWidth="1"/>
    <col min="12806" max="12806" width="12.5" style="21" customWidth="1"/>
    <col min="12807" max="12807" width="5.5" style="21" customWidth="1"/>
    <col min="12808" max="12808" width="12.5" style="21" customWidth="1"/>
    <col min="12809" max="12809" width="12.33203125" style="21" bestFit="1" customWidth="1"/>
    <col min="12810" max="12810" width="5.5" style="21" customWidth="1"/>
    <col min="12811" max="12811" width="11.1640625" style="21" bestFit="1" customWidth="1"/>
    <col min="12812" max="12812" width="12.5" style="21" customWidth="1"/>
    <col min="12813" max="12813" width="5.5" style="21" customWidth="1"/>
    <col min="12814" max="12815" width="12.5" style="21" customWidth="1"/>
    <col min="12816" max="13059" width="9.33203125" style="21"/>
    <col min="13060" max="13060" width="12.5" style="21" customWidth="1"/>
    <col min="13061" max="13061" width="13.6640625" style="21" customWidth="1"/>
    <col min="13062" max="13062" width="12.5" style="21" customWidth="1"/>
    <col min="13063" max="13063" width="5.5" style="21" customWidth="1"/>
    <col min="13064" max="13064" width="12.5" style="21" customWidth="1"/>
    <col min="13065" max="13065" width="12.33203125" style="21" bestFit="1" customWidth="1"/>
    <col min="13066" max="13066" width="5.5" style="21" customWidth="1"/>
    <col min="13067" max="13067" width="11.1640625" style="21" bestFit="1" customWidth="1"/>
    <col min="13068" max="13068" width="12.5" style="21" customWidth="1"/>
    <col min="13069" max="13069" width="5.5" style="21" customWidth="1"/>
    <col min="13070" max="13071" width="12.5" style="21" customWidth="1"/>
    <col min="13072" max="13315" width="9.33203125" style="21"/>
    <col min="13316" max="13316" width="12.5" style="21" customWidth="1"/>
    <col min="13317" max="13317" width="13.6640625" style="21" customWidth="1"/>
    <col min="13318" max="13318" width="12.5" style="21" customWidth="1"/>
    <col min="13319" max="13319" width="5.5" style="21" customWidth="1"/>
    <col min="13320" max="13320" width="12.5" style="21" customWidth="1"/>
    <col min="13321" max="13321" width="12.33203125" style="21" bestFit="1" customWidth="1"/>
    <col min="13322" max="13322" width="5.5" style="21" customWidth="1"/>
    <col min="13323" max="13323" width="11.1640625" style="21" bestFit="1" customWidth="1"/>
    <col min="13324" max="13324" width="12.5" style="21" customWidth="1"/>
    <col min="13325" max="13325" width="5.5" style="21" customWidth="1"/>
    <col min="13326" max="13327" width="12.5" style="21" customWidth="1"/>
    <col min="13328" max="13571" width="9.33203125" style="21"/>
    <col min="13572" max="13572" width="12.5" style="21" customWidth="1"/>
    <col min="13573" max="13573" width="13.6640625" style="21" customWidth="1"/>
    <col min="13574" max="13574" width="12.5" style="21" customWidth="1"/>
    <col min="13575" max="13575" width="5.5" style="21" customWidth="1"/>
    <col min="13576" max="13576" width="12.5" style="21" customWidth="1"/>
    <col min="13577" max="13577" width="12.33203125" style="21" bestFit="1" customWidth="1"/>
    <col min="13578" max="13578" width="5.5" style="21" customWidth="1"/>
    <col min="13579" max="13579" width="11.1640625" style="21" bestFit="1" customWidth="1"/>
    <col min="13580" max="13580" width="12.5" style="21" customWidth="1"/>
    <col min="13581" max="13581" width="5.5" style="21" customWidth="1"/>
    <col min="13582" max="13583" width="12.5" style="21" customWidth="1"/>
    <col min="13584" max="13827" width="9.33203125" style="21"/>
    <col min="13828" max="13828" width="12.5" style="21" customWidth="1"/>
    <col min="13829" max="13829" width="13.6640625" style="21" customWidth="1"/>
    <col min="13830" max="13830" width="12.5" style="21" customWidth="1"/>
    <col min="13831" max="13831" width="5.5" style="21" customWidth="1"/>
    <col min="13832" max="13832" width="12.5" style="21" customWidth="1"/>
    <col min="13833" max="13833" width="12.33203125" style="21" bestFit="1" customWidth="1"/>
    <col min="13834" max="13834" width="5.5" style="21" customWidth="1"/>
    <col min="13835" max="13835" width="11.1640625" style="21" bestFit="1" customWidth="1"/>
    <col min="13836" max="13836" width="12.5" style="21" customWidth="1"/>
    <col min="13837" max="13837" width="5.5" style="21" customWidth="1"/>
    <col min="13838" max="13839" width="12.5" style="21" customWidth="1"/>
    <col min="13840" max="14083" width="9.33203125" style="21"/>
    <col min="14084" max="14084" width="12.5" style="21" customWidth="1"/>
    <col min="14085" max="14085" width="13.6640625" style="21" customWidth="1"/>
    <col min="14086" max="14086" width="12.5" style="21" customWidth="1"/>
    <col min="14087" max="14087" width="5.5" style="21" customWidth="1"/>
    <col min="14088" max="14088" width="12.5" style="21" customWidth="1"/>
    <col min="14089" max="14089" width="12.33203125" style="21" bestFit="1" customWidth="1"/>
    <col min="14090" max="14090" width="5.5" style="21" customWidth="1"/>
    <col min="14091" max="14091" width="11.1640625" style="21" bestFit="1" customWidth="1"/>
    <col min="14092" max="14092" width="12.5" style="21" customWidth="1"/>
    <col min="14093" max="14093" width="5.5" style="21" customWidth="1"/>
    <col min="14094" max="14095" width="12.5" style="21" customWidth="1"/>
    <col min="14096" max="14339" width="9.33203125" style="21"/>
    <col min="14340" max="14340" width="12.5" style="21" customWidth="1"/>
    <col min="14341" max="14341" width="13.6640625" style="21" customWidth="1"/>
    <col min="14342" max="14342" width="12.5" style="21" customWidth="1"/>
    <col min="14343" max="14343" width="5.5" style="21" customWidth="1"/>
    <col min="14344" max="14344" width="12.5" style="21" customWidth="1"/>
    <col min="14345" max="14345" width="12.33203125" style="21" bestFit="1" customWidth="1"/>
    <col min="14346" max="14346" width="5.5" style="21" customWidth="1"/>
    <col min="14347" max="14347" width="11.1640625" style="21" bestFit="1" customWidth="1"/>
    <col min="14348" max="14348" width="12.5" style="21" customWidth="1"/>
    <col min="14349" max="14349" width="5.5" style="21" customWidth="1"/>
    <col min="14350" max="14351" width="12.5" style="21" customWidth="1"/>
    <col min="14352" max="14595" width="9.33203125" style="21"/>
    <col min="14596" max="14596" width="12.5" style="21" customWidth="1"/>
    <col min="14597" max="14597" width="13.6640625" style="21" customWidth="1"/>
    <col min="14598" max="14598" width="12.5" style="21" customWidth="1"/>
    <col min="14599" max="14599" width="5.5" style="21" customWidth="1"/>
    <col min="14600" max="14600" width="12.5" style="21" customWidth="1"/>
    <col min="14601" max="14601" width="12.33203125" style="21" bestFit="1" customWidth="1"/>
    <col min="14602" max="14602" width="5.5" style="21" customWidth="1"/>
    <col min="14603" max="14603" width="11.1640625" style="21" bestFit="1" customWidth="1"/>
    <col min="14604" max="14604" width="12.5" style="21" customWidth="1"/>
    <col min="14605" max="14605" width="5.5" style="21" customWidth="1"/>
    <col min="14606" max="14607" width="12.5" style="21" customWidth="1"/>
    <col min="14608" max="14851" width="9.33203125" style="21"/>
    <col min="14852" max="14852" width="12.5" style="21" customWidth="1"/>
    <col min="14853" max="14853" width="13.6640625" style="21" customWidth="1"/>
    <col min="14854" max="14854" width="12.5" style="21" customWidth="1"/>
    <col min="14855" max="14855" width="5.5" style="21" customWidth="1"/>
    <col min="14856" max="14856" width="12.5" style="21" customWidth="1"/>
    <col min="14857" max="14857" width="12.33203125" style="21" bestFit="1" customWidth="1"/>
    <col min="14858" max="14858" width="5.5" style="21" customWidth="1"/>
    <col min="14859" max="14859" width="11.1640625" style="21" bestFit="1" customWidth="1"/>
    <col min="14860" max="14860" width="12.5" style="21" customWidth="1"/>
    <col min="14861" max="14861" width="5.5" style="21" customWidth="1"/>
    <col min="14862" max="14863" width="12.5" style="21" customWidth="1"/>
    <col min="14864" max="15107" width="9.33203125" style="21"/>
    <col min="15108" max="15108" width="12.5" style="21" customWidth="1"/>
    <col min="15109" max="15109" width="13.6640625" style="21" customWidth="1"/>
    <col min="15110" max="15110" width="12.5" style="21" customWidth="1"/>
    <col min="15111" max="15111" width="5.5" style="21" customWidth="1"/>
    <col min="15112" max="15112" width="12.5" style="21" customWidth="1"/>
    <col min="15113" max="15113" width="12.33203125" style="21" bestFit="1" customWidth="1"/>
    <col min="15114" max="15114" width="5.5" style="21" customWidth="1"/>
    <col min="15115" max="15115" width="11.1640625" style="21" bestFit="1" customWidth="1"/>
    <col min="15116" max="15116" width="12.5" style="21" customWidth="1"/>
    <col min="15117" max="15117" width="5.5" style="21" customWidth="1"/>
    <col min="15118" max="15119" width="12.5" style="21" customWidth="1"/>
    <col min="15120" max="15363" width="9.33203125" style="21"/>
    <col min="15364" max="15364" width="12.5" style="21" customWidth="1"/>
    <col min="15365" max="15365" width="13.6640625" style="21" customWidth="1"/>
    <col min="15366" max="15366" width="12.5" style="21" customWidth="1"/>
    <col min="15367" max="15367" width="5.5" style="21" customWidth="1"/>
    <col min="15368" max="15368" width="12.5" style="21" customWidth="1"/>
    <col min="15369" max="15369" width="12.33203125" style="21" bestFit="1" customWidth="1"/>
    <col min="15370" max="15370" width="5.5" style="21" customWidth="1"/>
    <col min="15371" max="15371" width="11.1640625" style="21" bestFit="1" customWidth="1"/>
    <col min="15372" max="15372" width="12.5" style="21" customWidth="1"/>
    <col min="15373" max="15373" width="5.5" style="21" customWidth="1"/>
    <col min="15374" max="15375" width="12.5" style="21" customWidth="1"/>
    <col min="15376" max="15619" width="9.33203125" style="21"/>
    <col min="15620" max="15620" width="12.5" style="21" customWidth="1"/>
    <col min="15621" max="15621" width="13.6640625" style="21" customWidth="1"/>
    <col min="15622" max="15622" width="12.5" style="21" customWidth="1"/>
    <col min="15623" max="15623" width="5.5" style="21" customWidth="1"/>
    <col min="15624" max="15624" width="12.5" style="21" customWidth="1"/>
    <col min="15625" max="15625" width="12.33203125" style="21" bestFit="1" customWidth="1"/>
    <col min="15626" max="15626" width="5.5" style="21" customWidth="1"/>
    <col min="15627" max="15627" width="11.1640625" style="21" bestFit="1" customWidth="1"/>
    <col min="15628" max="15628" width="12.5" style="21" customWidth="1"/>
    <col min="15629" max="15629" width="5.5" style="21" customWidth="1"/>
    <col min="15630" max="15631" width="12.5" style="21" customWidth="1"/>
    <col min="15632" max="15875" width="9.33203125" style="21"/>
    <col min="15876" max="15876" width="12.5" style="21" customWidth="1"/>
    <col min="15877" max="15877" width="13.6640625" style="21" customWidth="1"/>
    <col min="15878" max="15878" width="12.5" style="21" customWidth="1"/>
    <col min="15879" max="15879" width="5.5" style="21" customWidth="1"/>
    <col min="15880" max="15880" width="12.5" style="21" customWidth="1"/>
    <col min="15881" max="15881" width="12.33203125" style="21" bestFit="1" customWidth="1"/>
    <col min="15882" max="15882" width="5.5" style="21" customWidth="1"/>
    <col min="15883" max="15883" width="11.1640625" style="21" bestFit="1" customWidth="1"/>
    <col min="15884" max="15884" width="12.5" style="21" customWidth="1"/>
    <col min="15885" max="15885" width="5.5" style="21" customWidth="1"/>
    <col min="15886" max="15887" width="12.5" style="21" customWidth="1"/>
    <col min="15888" max="16131" width="9.33203125" style="21"/>
    <col min="16132" max="16132" width="12.5" style="21" customWidth="1"/>
    <col min="16133" max="16133" width="13.6640625" style="21" customWidth="1"/>
    <col min="16134" max="16134" width="12.5" style="21" customWidth="1"/>
    <col min="16135" max="16135" width="5.5" style="21" customWidth="1"/>
    <col min="16136" max="16136" width="12.5" style="21" customWidth="1"/>
    <col min="16137" max="16137" width="12.33203125" style="21" bestFit="1" customWidth="1"/>
    <col min="16138" max="16138" width="5.5" style="21" customWidth="1"/>
    <col min="16139" max="16139" width="11.1640625" style="21" bestFit="1" customWidth="1"/>
    <col min="16140" max="16140" width="12.5" style="21" customWidth="1"/>
    <col min="16141" max="16141" width="5.5" style="21" customWidth="1"/>
    <col min="16142" max="16143" width="12.5" style="21" customWidth="1"/>
    <col min="16144" max="16384" width="9.33203125" style="21"/>
  </cols>
  <sheetData>
    <row r="1" spans="1:59" ht="12.75" customHeight="1">
      <c r="A1" s="40"/>
      <c r="B1" s="40"/>
      <c r="C1" s="40"/>
      <c r="D1" s="40"/>
      <c r="E1" s="40"/>
      <c r="F1" s="40"/>
      <c r="G1" s="40"/>
      <c r="H1" s="40"/>
      <c r="I1" s="40"/>
      <c r="J1" s="40"/>
      <c r="K1" s="401" t="s">
        <v>112</v>
      </c>
      <c r="L1" s="401"/>
      <c r="M1" s="40"/>
      <c r="N1" s="4"/>
      <c r="O1" s="350" t="s">
        <v>282</v>
      </c>
      <c r="P1" s="93"/>
      <c r="Q1" s="40"/>
      <c r="R1" s="40"/>
      <c r="S1" s="40"/>
      <c r="T1" s="40"/>
      <c r="U1" s="40"/>
      <c r="V1" s="40"/>
      <c r="W1" s="40"/>
      <c r="X1" s="40"/>
      <c r="Y1" s="397" t="s">
        <v>122</v>
      </c>
      <c r="Z1" s="397"/>
      <c r="AA1" s="397"/>
      <c r="AB1" s="397"/>
      <c r="AC1" s="397"/>
      <c r="AD1" s="397"/>
      <c r="AE1" s="397"/>
      <c r="AF1" s="397"/>
      <c r="AG1" s="397"/>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row>
    <row r="2" spans="1:59">
      <c r="A2" s="40"/>
      <c r="B2" s="40"/>
      <c r="C2" s="40"/>
      <c r="D2" s="397" t="s">
        <v>296</v>
      </c>
      <c r="E2" s="397"/>
      <c r="F2" s="397"/>
      <c r="G2" s="40"/>
      <c r="H2" s="397" t="s">
        <v>111</v>
      </c>
      <c r="I2" s="397"/>
      <c r="J2" s="51"/>
      <c r="K2" s="402"/>
      <c r="L2" s="402"/>
      <c r="M2" s="40"/>
      <c r="N2" s="5"/>
      <c r="O2" s="351"/>
      <c r="P2" s="29"/>
      <c r="Q2" s="40"/>
      <c r="R2" s="40"/>
      <c r="S2" s="40"/>
      <c r="T2" s="40"/>
      <c r="U2" s="40"/>
      <c r="V2" s="40"/>
      <c r="W2" s="40"/>
      <c r="X2" s="40"/>
      <c r="Y2" s="64"/>
      <c r="Z2" s="399" t="s">
        <v>123</v>
      </c>
      <c r="AA2" s="64"/>
      <c r="AB2" s="48"/>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row>
    <row r="3" spans="1:59">
      <c r="A3" s="40"/>
      <c r="B3" s="40"/>
      <c r="C3" s="40"/>
      <c r="D3" s="40"/>
      <c r="E3" s="47" t="s">
        <v>109</v>
      </c>
      <c r="F3" s="47" t="s">
        <v>22</v>
      </c>
      <c r="G3" s="40"/>
      <c r="H3" s="40" t="s">
        <v>256</v>
      </c>
      <c r="I3" s="304">
        <v>30</v>
      </c>
      <c r="J3" s="40"/>
      <c r="K3" s="40" t="s">
        <v>256</v>
      </c>
      <c r="L3" s="56">
        <f>(F$7-I$12)*((1+I$12)^(Y4-Y$4))/((1+F$7)^0)*((1+F$7)^I$3/((1+F$7)^I$3-(1+I$12)^I$3))</f>
        <v>5.4537882427169788E-2</v>
      </c>
      <c r="M3" s="40"/>
      <c r="N3" s="25">
        <v>2019</v>
      </c>
      <c r="O3" s="149">
        <f>'[3]Nalcor Inflation - Escalation'!$C9</f>
        <v>1.0195740543139793</v>
      </c>
      <c r="P3" s="123">
        <f>O3-1</f>
        <v>1.9574054313979294E-2</v>
      </c>
      <c r="Q3" s="40"/>
      <c r="R3" s="40"/>
      <c r="S3" s="40"/>
      <c r="T3" s="40"/>
      <c r="U3" s="40"/>
      <c r="V3" s="40"/>
      <c r="W3" s="40"/>
      <c r="X3" s="40"/>
      <c r="Y3" s="99">
        <v>0</v>
      </c>
      <c r="Z3" s="400"/>
      <c r="AA3" s="65">
        <v>100</v>
      </c>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row>
    <row r="4" spans="1:59">
      <c r="A4" s="40"/>
      <c r="B4" s="40"/>
      <c r="C4" s="40"/>
      <c r="D4" s="40" t="s">
        <v>11</v>
      </c>
      <c r="E4" s="258">
        <v>5.0299999999999997E-2</v>
      </c>
      <c r="F4" s="258">
        <v>0.75</v>
      </c>
      <c r="G4" s="40"/>
      <c r="H4" s="21" t="s">
        <v>48</v>
      </c>
      <c r="I4" s="304">
        <v>30</v>
      </c>
      <c r="J4" s="40"/>
      <c r="K4" s="40" t="s">
        <v>48</v>
      </c>
      <c r="L4" s="56">
        <f>(F$7-I$13)*((1+I$13)^(Y4-Y$4))/((1+F$7)^0)*((1+F$7)^I$4/((1+F$7)^I$4-(1+I$13)^I$4))</f>
        <v>5.525996170438896E-2</v>
      </c>
      <c r="M4" s="40"/>
      <c r="N4" s="25">
        <f t="shared" ref="N4:N19" si="0">N3+1</f>
        <v>2020</v>
      </c>
      <c r="O4" s="149">
        <f>'[3]Nalcor Inflation - Escalation'!$C10</f>
        <v>1.0395127976263299</v>
      </c>
      <c r="P4" s="123">
        <f t="shared" ref="P4:P19" si="1">O4/O3-1</f>
        <v>1.9555954006466258E-2</v>
      </c>
      <c r="Q4" s="40"/>
      <c r="R4" s="40"/>
      <c r="S4" s="40"/>
      <c r="T4" s="40"/>
      <c r="U4" s="40"/>
      <c r="V4" s="40"/>
      <c r="W4" s="40"/>
      <c r="X4" s="40"/>
      <c r="Y4" s="47">
        <f>Y3+1</f>
        <v>1</v>
      </c>
      <c r="Z4" s="44">
        <f t="shared" ref="Z4:Z13" si="2">(F$7-I$13)*((1+I$13)^(Y4-Y$4))/((1+F$7)^Y$3)*((1+F$7)^I$3/((1+F$7)^I$3-(1+I$13)^I$3))</f>
        <v>5.525996170438896E-2</v>
      </c>
      <c r="AA4" s="48">
        <f>AA3-AB4</f>
        <v>96.666666666666671</v>
      </c>
      <c r="AB4" s="48">
        <f>AA3*(1/I3)</f>
        <v>3.3333333333333335</v>
      </c>
      <c r="AC4" s="48">
        <f t="shared" ref="AC4:AC13" si="3">AA3*F$7</f>
        <v>5.8975</v>
      </c>
      <c r="AD4" s="48">
        <f>AB4+AC4</f>
        <v>9.230833333333333</v>
      </c>
      <c r="AE4" s="50">
        <f t="shared" ref="AE4:AE13" si="4">1/(1+F$7)^Y4</f>
        <v>0.94430935574494201</v>
      </c>
      <c r="AF4" s="50">
        <f>AD4*AE4</f>
        <v>8.716762277988936</v>
      </c>
      <c r="AG4" s="50">
        <f t="shared" ref="AG4:AG13" si="5">AA$3*Z4*AE4</f>
        <v>5.2182498835561706</v>
      </c>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row>
    <row r="5" spans="1:59" ht="12.75" customHeight="1">
      <c r="A5" s="40"/>
      <c r="B5" s="40"/>
      <c r="C5" s="40"/>
      <c r="D5" s="40" t="s">
        <v>14</v>
      </c>
      <c r="E5" s="258">
        <v>8.5000000000000006E-2</v>
      </c>
      <c r="F5" s="258">
        <v>0.25</v>
      </c>
      <c r="G5" s="40"/>
      <c r="H5" s="40" t="s">
        <v>110</v>
      </c>
      <c r="I5" s="304">
        <v>50</v>
      </c>
      <c r="J5" s="40"/>
      <c r="K5" s="40" t="s">
        <v>110</v>
      </c>
      <c r="L5" s="56">
        <f>(F$7-I$14)*((1+I$14)^(Y4-Y$4))/((1+F$7)^0)*((1+F$7)^I$5/((1+F$7)^I$5-(1+I$14)^I$5))</f>
        <v>4.2671678767158182E-2</v>
      </c>
      <c r="M5" s="40"/>
      <c r="N5" s="25">
        <f t="shared" si="0"/>
        <v>2021</v>
      </c>
      <c r="O5" s="149">
        <f>'[3]Nalcor Inflation - Escalation'!$C11</f>
        <v>1.0597934634709925</v>
      </c>
      <c r="P5" s="123">
        <f t="shared" si="1"/>
        <v>1.9509779861270005E-2</v>
      </c>
      <c r="Q5" s="40"/>
      <c r="R5" s="40"/>
      <c r="S5" s="40"/>
      <c r="T5" s="40"/>
      <c r="U5" s="40"/>
      <c r="V5" s="40"/>
      <c r="W5" s="40"/>
      <c r="X5" s="40"/>
      <c r="Y5" s="47">
        <f>Y4+1</f>
        <v>2</v>
      </c>
      <c r="Z5" s="44">
        <f t="shared" si="2"/>
        <v>5.6571573256213176E-2</v>
      </c>
      <c r="AA5" s="48">
        <f t="shared" ref="AA5:AA13" si="6">AA4-AB5</f>
        <v>93.333333333333343</v>
      </c>
      <c r="AB5" s="48">
        <f>AB4</f>
        <v>3.3333333333333335</v>
      </c>
      <c r="AC5" s="48">
        <f t="shared" si="3"/>
        <v>5.7009166666666671</v>
      </c>
      <c r="AD5" s="48">
        <f t="shared" ref="AD5:AD13" si="7">AB5+AC5</f>
        <v>9.0342500000000001</v>
      </c>
      <c r="AE5" s="50">
        <f t="shared" si="4"/>
        <v>0.89172015934742743</v>
      </c>
      <c r="AF5" s="50">
        <f t="shared" ref="AF5:AF13" si="8">AD5*AE5</f>
        <v>8.0560228495844957</v>
      </c>
      <c r="AG5" s="50">
        <f t="shared" si="5"/>
        <v>5.0446012318565074</v>
      </c>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row>
    <row r="6" spans="1:59" ht="12.75" customHeight="1">
      <c r="A6" s="40"/>
      <c r="B6" s="40"/>
      <c r="C6" s="40"/>
      <c r="D6" s="40"/>
      <c r="E6" s="62" t="s">
        <v>120</v>
      </c>
      <c r="F6" s="56">
        <f>E4*F4+E5*F5</f>
        <v>5.8975E-2</v>
      </c>
      <c r="G6" s="40"/>
      <c r="H6" s="40" t="s">
        <v>107</v>
      </c>
      <c r="I6" s="304">
        <v>25</v>
      </c>
      <c r="J6" s="40"/>
      <c r="K6" s="40" t="s">
        <v>107</v>
      </c>
      <c r="L6" s="56">
        <f>(F$7-I$15)*((1+I$15)^(Y5-Y$4))/((1+F$7)^0)*((1+F$7)^I$6/((1+F$7)^I$6-(1+I$15)^I$6))</f>
        <v>6.5597763526693317E-2</v>
      </c>
      <c r="M6" s="40"/>
      <c r="N6" s="25">
        <f t="shared" si="0"/>
        <v>2022</v>
      </c>
      <c r="O6" s="149">
        <f>'[3]Nalcor Inflation - Escalation'!$C12</f>
        <v>1.080436477836207</v>
      </c>
      <c r="P6" s="123">
        <f t="shared" si="1"/>
        <v>1.9478337125806933E-2</v>
      </c>
      <c r="Q6" s="40"/>
      <c r="R6" s="40"/>
      <c r="S6" s="40"/>
      <c r="T6" s="40"/>
      <c r="U6" s="40"/>
      <c r="V6" s="40"/>
      <c r="W6" s="40"/>
      <c r="X6" s="40"/>
      <c r="Y6" s="47">
        <f t="shared" ref="Y6:Y13" si="9">Y5+1</f>
        <v>3</v>
      </c>
      <c r="Z6" s="44">
        <f t="shared" si="2"/>
        <v>5.7914316296547676E-2</v>
      </c>
      <c r="AA6" s="48">
        <f t="shared" si="6"/>
        <v>90.000000000000014</v>
      </c>
      <c r="AB6" s="48">
        <f t="shared" ref="AB6:AB13" si="10">AB5</f>
        <v>3.3333333333333335</v>
      </c>
      <c r="AC6" s="48">
        <f t="shared" si="3"/>
        <v>5.5043333333333342</v>
      </c>
      <c r="AD6" s="48">
        <f t="shared" si="7"/>
        <v>8.8376666666666672</v>
      </c>
      <c r="AE6" s="50">
        <f t="shared" si="4"/>
        <v>0.84205968917814622</v>
      </c>
      <c r="AF6" s="50">
        <f t="shared" si="8"/>
        <v>7.4418428463933974</v>
      </c>
      <c r="AG6" s="50">
        <f t="shared" si="5"/>
        <v>4.8767311179635788</v>
      </c>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row>
    <row r="7" spans="1:59">
      <c r="A7" s="40"/>
      <c r="B7" s="40"/>
      <c r="C7" s="40"/>
      <c r="D7" s="40"/>
      <c r="E7" s="62" t="s">
        <v>121</v>
      </c>
      <c r="F7" s="56">
        <f>F6</f>
        <v>5.8975E-2</v>
      </c>
      <c r="G7" s="40"/>
      <c r="J7" s="40"/>
      <c r="K7" s="40"/>
      <c r="L7" s="40"/>
      <c r="M7" s="40"/>
      <c r="N7" s="25">
        <f t="shared" si="0"/>
        <v>2023</v>
      </c>
      <c r="O7" s="149">
        <f>'[3]Nalcor Inflation - Escalation'!$C13</f>
        <v>1.10148158379452</v>
      </c>
      <c r="P7" s="123">
        <f t="shared" si="1"/>
        <v>1.9478337125806933E-2</v>
      </c>
      <c r="Q7" s="40"/>
      <c r="R7" s="40"/>
      <c r="S7" s="40"/>
      <c r="T7" s="40"/>
      <c r="U7" s="40"/>
      <c r="V7" s="40"/>
      <c r="W7" s="40"/>
      <c r="X7" s="40"/>
      <c r="Y7" s="47">
        <f t="shared" si="9"/>
        <v>4</v>
      </c>
      <c r="Z7" s="44">
        <f t="shared" si="2"/>
        <v>5.928892974048932E-2</v>
      </c>
      <c r="AA7" s="48">
        <f t="shared" si="6"/>
        <v>86.666666666666686</v>
      </c>
      <c r="AB7" s="48">
        <f t="shared" si="10"/>
        <v>3.3333333333333335</v>
      </c>
      <c r="AC7" s="48">
        <f t="shared" si="3"/>
        <v>5.3077500000000004</v>
      </c>
      <c r="AD7" s="48">
        <f t="shared" si="7"/>
        <v>8.6410833333333343</v>
      </c>
      <c r="AE7" s="50">
        <f t="shared" si="4"/>
        <v>0.79516484258660147</v>
      </c>
      <c r="AF7" s="50">
        <f t="shared" si="8"/>
        <v>6.871085668527706</v>
      </c>
      <c r="AG7" s="50">
        <f t="shared" si="5"/>
        <v>4.7144472484224265</v>
      </c>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row>
    <row r="8" spans="1:59" ht="15" customHeight="1">
      <c r="A8" s="40"/>
      <c r="B8" s="40"/>
      <c r="C8" s="40"/>
      <c r="D8" s="303" t="s">
        <v>1271</v>
      </c>
      <c r="E8" s="303"/>
      <c r="F8" s="40"/>
      <c r="G8" s="40"/>
      <c r="H8" s="398" t="s">
        <v>118</v>
      </c>
      <c r="I8" s="398"/>
      <c r="J8" s="40"/>
      <c r="K8" s="40"/>
      <c r="L8" s="40"/>
      <c r="M8" s="40"/>
      <c r="N8" s="25">
        <f t="shared" si="0"/>
        <v>2024</v>
      </c>
      <c r="O8" s="149">
        <f>'[3]Nalcor Inflation - Escalation'!$C14</f>
        <v>1.1229366134215375</v>
      </c>
      <c r="P8" s="123">
        <f t="shared" si="1"/>
        <v>1.9478337125806933E-2</v>
      </c>
      <c r="Q8" s="40"/>
      <c r="R8" s="40"/>
      <c r="S8" s="40"/>
      <c r="T8" s="40"/>
      <c r="U8" s="40"/>
      <c r="V8" s="40"/>
      <c r="W8" s="40"/>
      <c r="X8" s="40"/>
      <c r="Y8" s="47">
        <f t="shared" si="9"/>
        <v>5</v>
      </c>
      <c r="Z8" s="44">
        <f t="shared" si="2"/>
        <v>6.0696170041503565E-2</v>
      </c>
      <c r="AA8" s="48">
        <f t="shared" si="6"/>
        <v>83.333333333333357</v>
      </c>
      <c r="AB8" s="48">
        <f t="shared" si="10"/>
        <v>3.3333333333333335</v>
      </c>
      <c r="AC8" s="48">
        <f t="shared" si="3"/>
        <v>5.1111666666666675</v>
      </c>
      <c r="AD8" s="48">
        <f t="shared" si="7"/>
        <v>8.4445000000000014</v>
      </c>
      <c r="AE8" s="50">
        <f t="shared" si="4"/>
        <v>0.75088160021398187</v>
      </c>
      <c r="AF8" s="50">
        <f t="shared" si="8"/>
        <v>6.3408196730069708</v>
      </c>
      <c r="AG8" s="50">
        <f t="shared" si="5"/>
        <v>4.557563728762414</v>
      </c>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row>
    <row r="9" spans="1:59" ht="12.75" customHeight="1">
      <c r="A9" s="40"/>
      <c r="B9" s="40"/>
      <c r="C9" s="40"/>
      <c r="F9" s="47"/>
      <c r="G9" s="40"/>
      <c r="H9" s="40" t="s">
        <v>117</v>
      </c>
      <c r="I9" s="57">
        <f>'Investment Evaluation, mid 18'!E23</f>
        <v>1.9565004160222776E-2</v>
      </c>
      <c r="J9" s="40"/>
      <c r="K9" s="40"/>
      <c r="L9" s="40"/>
      <c r="M9" s="40"/>
      <c r="N9" s="25">
        <f t="shared" si="0"/>
        <v>2025</v>
      </c>
      <c r="O9" s="149">
        <f>'[3]Nalcor Inflation - Escalation'!$C15</f>
        <v>1.1448095513486742</v>
      </c>
      <c r="P9" s="123">
        <f t="shared" si="1"/>
        <v>1.9478337125806933E-2</v>
      </c>
      <c r="Q9" s="40"/>
      <c r="R9" s="40"/>
      <c r="S9" s="40"/>
      <c r="T9" s="40"/>
      <c r="U9" s="40"/>
      <c r="V9" s="40"/>
      <c r="W9" s="40"/>
      <c r="X9" s="40"/>
      <c r="Y9" s="47">
        <f t="shared" si="9"/>
        <v>6</v>
      </c>
      <c r="Z9" s="44">
        <f t="shared" si="2"/>
        <v>6.2136811607702853E-2</v>
      </c>
      <c r="AA9" s="48">
        <f t="shared" si="6"/>
        <v>80.000000000000028</v>
      </c>
      <c r="AB9" s="48">
        <f t="shared" si="10"/>
        <v>3.3333333333333335</v>
      </c>
      <c r="AC9" s="48">
        <f t="shared" si="3"/>
        <v>4.9145833333333346</v>
      </c>
      <c r="AD9" s="48">
        <f t="shared" si="7"/>
        <v>8.2479166666666686</v>
      </c>
      <c r="AE9" s="50">
        <f t="shared" si="4"/>
        <v>0.70906452013879628</v>
      </c>
      <c r="AF9" s="50">
        <f t="shared" si="8"/>
        <v>5.8483050733947817</v>
      </c>
      <c r="AG9" s="50">
        <f t="shared" si="5"/>
        <v>4.4059008505570612</v>
      </c>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row>
    <row r="10" spans="1:59">
      <c r="A10" s="40"/>
      <c r="D10" s="401" t="s">
        <v>1272</v>
      </c>
      <c r="E10" s="401"/>
      <c r="F10" s="47"/>
      <c r="G10" s="40"/>
      <c r="J10" s="40"/>
      <c r="K10" s="40"/>
      <c r="L10" s="40"/>
      <c r="M10" s="40"/>
      <c r="N10" s="25">
        <f t="shared" si="0"/>
        <v>2026</v>
      </c>
      <c r="O10" s="149">
        <f>'[3]Nalcor Inflation - Escalation'!$C16</f>
        <v>1.1671085377346875</v>
      </c>
      <c r="P10" s="123">
        <f t="shared" si="1"/>
        <v>1.9478337125806933E-2</v>
      </c>
      <c r="Q10" s="40"/>
      <c r="R10" s="40"/>
      <c r="S10" s="40"/>
      <c r="T10" s="40"/>
      <c r="U10" s="40"/>
      <c r="V10" s="40"/>
      <c r="W10" s="40"/>
      <c r="X10" s="40"/>
      <c r="Y10" s="47">
        <f t="shared" si="9"/>
        <v>7</v>
      </c>
      <c r="Z10" s="44">
        <f t="shared" si="2"/>
        <v>6.3611647228005413E-2</v>
      </c>
      <c r="AA10" s="48">
        <f t="shared" si="6"/>
        <v>76.6666666666667</v>
      </c>
      <c r="AB10" s="48">
        <f t="shared" si="10"/>
        <v>3.3333333333333335</v>
      </c>
      <c r="AC10" s="48">
        <f t="shared" si="3"/>
        <v>4.7180000000000017</v>
      </c>
      <c r="AD10" s="48">
        <f t="shared" si="7"/>
        <v>8.0513333333333357</v>
      </c>
      <c r="AE10" s="50">
        <f t="shared" si="4"/>
        <v>0.66957626019386318</v>
      </c>
      <c r="AF10" s="50">
        <f t="shared" si="8"/>
        <v>5.3909816629075253</v>
      </c>
      <c r="AG10" s="50">
        <f t="shared" si="5"/>
        <v>4.2592848855699188</v>
      </c>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row>
    <row r="11" spans="1:59">
      <c r="A11" s="40"/>
      <c r="D11" s="402"/>
      <c r="E11" s="402"/>
      <c r="F11" s="47"/>
      <c r="G11" s="40"/>
      <c r="H11" s="398" t="s">
        <v>119</v>
      </c>
      <c r="I11" s="398"/>
      <c r="J11" s="40"/>
      <c r="K11" s="40"/>
      <c r="L11" s="40"/>
      <c r="M11" s="40"/>
      <c r="N11" s="25">
        <f t="shared" si="0"/>
        <v>2027</v>
      </c>
      <c r="O11" s="149">
        <f>'[3]Nalcor Inflation - Escalation'!$C17</f>
        <v>1.1898418712950913</v>
      </c>
      <c r="P11" s="123">
        <f t="shared" si="1"/>
        <v>1.9478337125806933E-2</v>
      </c>
      <c r="Q11" s="40"/>
      <c r="R11" s="40"/>
      <c r="S11" s="40"/>
      <c r="T11" s="40"/>
      <c r="U11" s="40"/>
      <c r="V11" s="40"/>
      <c r="W11" s="40"/>
      <c r="X11" s="40"/>
      <c r="Y11" s="47">
        <f t="shared" si="9"/>
        <v>8</v>
      </c>
      <c r="Z11" s="44">
        <f t="shared" si="2"/>
        <v>6.5121488508409209E-2</v>
      </c>
      <c r="AA11" s="48">
        <f t="shared" si="6"/>
        <v>73.333333333333371</v>
      </c>
      <c r="AB11" s="48">
        <f t="shared" si="10"/>
        <v>3.3333333333333335</v>
      </c>
      <c r="AC11" s="48">
        <f t="shared" si="3"/>
        <v>4.5214166666666689</v>
      </c>
      <c r="AD11" s="48">
        <f t="shared" si="7"/>
        <v>7.8547500000000028</v>
      </c>
      <c r="AE11" s="50">
        <f t="shared" si="4"/>
        <v>0.63228712688577471</v>
      </c>
      <c r="AF11" s="50">
        <f t="shared" si="8"/>
        <v>4.9664573099060405</v>
      </c>
      <c r="AG11" s="50">
        <f t="shared" si="5"/>
        <v>4.1175478867507058</v>
      </c>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row>
    <row r="12" spans="1:59">
      <c r="A12" s="40"/>
      <c r="B12" s="40"/>
      <c r="C12" s="40"/>
      <c r="D12" s="40" t="s">
        <v>257</v>
      </c>
      <c r="E12" s="44">
        <f>HW!AS5</f>
        <v>1.0051872310769958</v>
      </c>
      <c r="F12" s="47"/>
      <c r="G12" s="40"/>
      <c r="H12" s="40" t="s">
        <v>256</v>
      </c>
      <c r="I12" s="61">
        <f>(1+I$9)*E12-1</f>
        <v>2.4853723434820063E-2</v>
      </c>
      <c r="J12" s="40"/>
      <c r="K12" s="40"/>
      <c r="L12" s="40"/>
      <c r="M12" s="40"/>
      <c r="N12" s="25">
        <f t="shared" si="0"/>
        <v>2028</v>
      </c>
      <c r="O12" s="149">
        <f>'[3]Nalcor Inflation - Escalation'!$C18</f>
        <v>1.213018012390578</v>
      </c>
      <c r="P12" s="123">
        <f t="shared" si="1"/>
        <v>1.9478337125806933E-2</v>
      </c>
      <c r="Q12" s="40"/>
      <c r="R12" s="40"/>
      <c r="S12" s="40"/>
      <c r="T12" s="40"/>
      <c r="U12" s="40"/>
      <c r="V12" s="40"/>
      <c r="W12" s="40"/>
      <c r="X12" s="40"/>
      <c r="Y12" s="47">
        <f t="shared" si="9"/>
        <v>9</v>
      </c>
      <c r="Z12" s="44">
        <f t="shared" si="2"/>
        <v>6.6667166318620824E-2</v>
      </c>
      <c r="AA12" s="48">
        <f t="shared" si="6"/>
        <v>70.000000000000043</v>
      </c>
      <c r="AB12" s="48">
        <f t="shared" si="10"/>
        <v>3.3333333333333335</v>
      </c>
      <c r="AC12" s="48">
        <f t="shared" si="3"/>
        <v>4.324833333333336</v>
      </c>
      <c r="AD12" s="48">
        <f t="shared" si="7"/>
        <v>7.6581666666666699</v>
      </c>
      <c r="AE12" s="50">
        <f t="shared" si="4"/>
        <v>0.59707464943532629</v>
      </c>
      <c r="AF12" s="50">
        <f t="shared" si="8"/>
        <v>4.5724971778173034</v>
      </c>
      <c r="AG12" s="50">
        <f t="shared" si="5"/>
        <v>3.9805274958537122</v>
      </c>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row>
    <row r="13" spans="1:59">
      <c r="A13" s="40"/>
      <c r="B13" s="40"/>
      <c r="C13" s="40"/>
      <c r="D13" s="58" t="s">
        <v>48</v>
      </c>
      <c r="E13" s="59">
        <f>HW!AT5</f>
        <v>1.0040902658407485</v>
      </c>
      <c r="F13" s="40"/>
      <c r="G13" s="40"/>
      <c r="H13" s="58" t="s">
        <v>48</v>
      </c>
      <c r="I13" s="61">
        <f t="shared" ref="I13:I14" si="11">(1+I$9)*E13-1</f>
        <v>2.3735296069161915E-2</v>
      </c>
      <c r="J13" s="40"/>
      <c r="K13" s="40"/>
      <c r="L13" s="40"/>
      <c r="M13" s="40"/>
      <c r="N13" s="25">
        <f t="shared" si="0"/>
        <v>2029</v>
      </c>
      <c r="O13" s="149">
        <f>'[3]Nalcor Inflation - Escalation'!$C19</f>
        <v>1.2366455861755981</v>
      </c>
      <c r="P13" s="123">
        <f t="shared" si="1"/>
        <v>1.9478337125806933E-2</v>
      </c>
      <c r="Q13" s="40"/>
      <c r="R13" s="40"/>
      <c r="S13" s="40"/>
      <c r="T13" s="40"/>
      <c r="U13" s="40"/>
      <c r="V13" s="40"/>
      <c r="W13" s="40"/>
      <c r="X13" s="40"/>
      <c r="Y13" s="47">
        <f t="shared" si="9"/>
        <v>10</v>
      </c>
      <c r="Z13" s="44">
        <f t="shared" si="2"/>
        <v>6.8249531249285345E-2</v>
      </c>
      <c r="AA13" s="48">
        <f t="shared" si="6"/>
        <v>66.666666666666714</v>
      </c>
      <c r="AB13" s="48">
        <f t="shared" si="10"/>
        <v>3.3333333333333335</v>
      </c>
      <c r="AC13" s="48">
        <f t="shared" si="3"/>
        <v>4.1282500000000022</v>
      </c>
      <c r="AD13" s="48">
        <f t="shared" si="7"/>
        <v>7.4615833333333352</v>
      </c>
      <c r="AE13" s="50">
        <f t="shared" si="4"/>
        <v>0.56382317753991007</v>
      </c>
      <c r="AF13" s="50">
        <f t="shared" si="8"/>
        <v>4.2070136244788348</v>
      </c>
      <c r="AG13" s="50">
        <f t="shared" si="5"/>
        <v>3.8480667574581449</v>
      </c>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row>
    <row r="14" spans="1:59">
      <c r="A14" s="40"/>
      <c r="B14" s="40"/>
      <c r="C14" s="40"/>
      <c r="D14" s="58" t="s">
        <v>9</v>
      </c>
      <c r="E14" s="59">
        <f>HW!AV7</f>
        <v>1.0047733322737926</v>
      </c>
      <c r="F14" s="40"/>
      <c r="G14" s="40"/>
      <c r="H14" s="58" t="s">
        <v>9</v>
      </c>
      <c r="I14" s="61">
        <f t="shared" si="11"/>
        <v>2.4431726699810419E-2</v>
      </c>
      <c r="J14" s="40"/>
      <c r="K14" s="40"/>
      <c r="L14" s="40"/>
      <c r="M14" s="40"/>
      <c r="N14" s="25">
        <f t="shared" si="0"/>
        <v>2030</v>
      </c>
      <c r="O14" s="149">
        <f>'[3]Nalcor Inflation - Escalation'!$C20</f>
        <v>1.2607333858082674</v>
      </c>
      <c r="P14" s="123">
        <f t="shared" si="1"/>
        <v>1.9478337125806933E-2</v>
      </c>
      <c r="Q14" s="40"/>
      <c r="R14" s="40"/>
      <c r="S14" s="40"/>
      <c r="T14" s="40"/>
      <c r="U14" s="40"/>
      <c r="V14" s="40"/>
      <c r="W14" s="40"/>
      <c r="X14" s="40"/>
      <c r="Y14" s="47">
        <f t="shared" ref="Y14:Y53" si="12">Y13+1</f>
        <v>11</v>
      </c>
      <c r="Z14" s="44">
        <f t="shared" ref="Z14:Z53" si="13">(F$7-I$13)*((1+I$13)^(Y14-Y$4))/((1+F$7)^Y$3)*((1+F$7)^I$3/((1+F$7)^I$3-(1+I$13)^I$3))</f>
        <v>6.9869454080068644E-2</v>
      </c>
      <c r="AA14" s="48">
        <f t="shared" ref="AA14:AA53" si="14">AA13-AB14</f>
        <v>63.333333333333378</v>
      </c>
      <c r="AB14" s="48">
        <f t="shared" ref="AB14:AB53" si="15">AB13</f>
        <v>3.3333333333333335</v>
      </c>
      <c r="AC14" s="48">
        <f t="shared" ref="AC14:AC53" si="16">AA13*F$7</f>
        <v>3.9316666666666693</v>
      </c>
      <c r="AD14" s="48">
        <f t="shared" ref="AD14:AD53" si="17">AB14+AC14</f>
        <v>7.2650000000000023</v>
      </c>
      <c r="AE14" s="50">
        <f t="shared" ref="AE14:AE53" si="18">1/(1+F$7)^Y14</f>
        <v>0.53242350153677853</v>
      </c>
      <c r="AF14" s="50">
        <f t="shared" ref="AF14:AF53" si="19">AD14*AE14</f>
        <v>3.8680567386646971</v>
      </c>
      <c r="AG14" s="50">
        <f t="shared" ref="AG14:AG53" si="20">AA$3*Z14*AE14</f>
        <v>3.7200139391773304</v>
      </c>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row>
    <row r="15" spans="1:59">
      <c r="A15" s="40"/>
      <c r="B15" s="40"/>
      <c r="C15" s="40"/>
      <c r="D15" s="40"/>
      <c r="E15" s="40"/>
      <c r="F15" s="40"/>
      <c r="G15" s="40"/>
      <c r="H15" s="40" t="s">
        <v>107</v>
      </c>
      <c r="I15" s="100">
        <f>I9</f>
        <v>1.9565004160222776E-2</v>
      </c>
      <c r="J15" s="40"/>
      <c r="K15" s="40"/>
      <c r="L15" s="40"/>
      <c r="M15" s="40"/>
      <c r="N15" s="25">
        <f t="shared" si="0"/>
        <v>2031</v>
      </c>
      <c r="O15" s="149">
        <f>'[3]Nalcor Inflation - Escalation'!$C21</f>
        <v>1.2852903757228009</v>
      </c>
      <c r="P15" s="123">
        <f t="shared" si="1"/>
        <v>1.9478337125806933E-2</v>
      </c>
      <c r="Q15" s="40"/>
      <c r="R15" s="40"/>
      <c r="S15" s="40"/>
      <c r="T15" s="40"/>
      <c r="U15" s="40"/>
      <c r="V15" s="40"/>
      <c r="W15" s="40"/>
      <c r="X15" s="40"/>
      <c r="Y15" s="47">
        <f t="shared" si="12"/>
        <v>12</v>
      </c>
      <c r="Z15" s="44">
        <f t="shared" si="13"/>
        <v>7.1527826258849778E-2</v>
      </c>
      <c r="AA15" s="48">
        <f t="shared" si="14"/>
        <v>60.000000000000043</v>
      </c>
      <c r="AB15" s="48">
        <f t="shared" si="15"/>
        <v>3.3333333333333335</v>
      </c>
      <c r="AC15" s="48">
        <f t="shared" si="16"/>
        <v>3.735083333333336</v>
      </c>
      <c r="AD15" s="48">
        <f t="shared" si="17"/>
        <v>7.0684166666666695</v>
      </c>
      <c r="AE15" s="50">
        <f t="shared" si="18"/>
        <v>0.50277249371966148</v>
      </c>
      <c r="AF15" s="50">
        <f t="shared" si="19"/>
        <v>3.5538054741496188</v>
      </c>
      <c r="AG15" s="50">
        <f t="shared" si="20"/>
        <v>3.5962223578508588</v>
      </c>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row>
    <row r="16" spans="1:59">
      <c r="A16" s="40"/>
      <c r="B16" s="40"/>
      <c r="C16" s="40"/>
      <c r="D16" s="40"/>
      <c r="E16" s="40"/>
      <c r="F16" s="40"/>
      <c r="G16" s="40"/>
      <c r="H16" s="40"/>
      <c r="I16" s="100"/>
      <c r="J16" s="40"/>
      <c r="K16" s="40"/>
      <c r="L16" s="40"/>
      <c r="M16" s="40"/>
      <c r="N16" s="25">
        <f t="shared" si="0"/>
        <v>2032</v>
      </c>
      <c r="O16" s="149">
        <f>'[3]Nalcor Inflation - Escalation'!$C22</f>
        <v>1.3103256949656847</v>
      </c>
      <c r="P16" s="123">
        <f t="shared" si="1"/>
        <v>1.9478337125806933E-2</v>
      </c>
      <c r="Q16" s="40"/>
      <c r="R16" s="40"/>
      <c r="S16" s="40"/>
      <c r="T16" s="40"/>
      <c r="U16" s="40"/>
      <c r="V16" s="40"/>
      <c r="W16" s="40"/>
      <c r="X16" s="40"/>
      <c r="Y16" s="47">
        <f t="shared" si="12"/>
        <v>13</v>
      </c>
      <c r="Z16" s="44">
        <f t="shared" si="13"/>
        <v>7.3225560392287156E-2</v>
      </c>
      <c r="AA16" s="48">
        <f t="shared" si="14"/>
        <v>56.666666666666707</v>
      </c>
      <c r="AB16" s="48">
        <f t="shared" si="15"/>
        <v>3.3333333333333335</v>
      </c>
      <c r="AC16" s="48">
        <f t="shared" si="16"/>
        <v>3.5385000000000026</v>
      </c>
      <c r="AD16" s="48">
        <f t="shared" si="17"/>
        <v>6.8718333333333366</v>
      </c>
      <c r="AE16" s="50">
        <f t="shared" si="18"/>
        <v>0.47477276963069154</v>
      </c>
      <c r="AF16" s="50">
        <f t="shared" si="19"/>
        <v>3.2625593441071752</v>
      </c>
      <c r="AG16" s="50">
        <f t="shared" si="20"/>
        <v>3.4765502115205642</v>
      </c>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row>
    <row r="17" spans="1:59">
      <c r="A17" s="40"/>
      <c r="B17" s="40"/>
      <c r="C17" s="40"/>
      <c r="D17" s="40"/>
      <c r="E17" s="40"/>
      <c r="F17" s="40"/>
      <c r="G17" s="40"/>
      <c r="H17" s="40"/>
      <c r="I17" s="100"/>
      <c r="J17" s="40"/>
      <c r="K17" s="40"/>
      <c r="L17" s="40"/>
      <c r="M17" s="40"/>
      <c r="N17" s="25">
        <f t="shared" si="0"/>
        <v>2033</v>
      </c>
      <c r="O17" s="149">
        <f>'[3]Nalcor Inflation - Escalation'!$C23</f>
        <v>1.3358486605968336</v>
      </c>
      <c r="P17" s="123">
        <f t="shared" si="1"/>
        <v>1.9478337125806933E-2</v>
      </c>
      <c r="Q17" s="40"/>
      <c r="R17" s="40"/>
      <c r="S17" s="40"/>
      <c r="T17" s="40"/>
      <c r="U17" s="40"/>
      <c r="V17" s="40"/>
      <c r="W17" s="40"/>
      <c r="X17" s="40"/>
      <c r="Y17" s="47">
        <f t="shared" si="12"/>
        <v>14</v>
      </c>
      <c r="Z17" s="44">
        <f t="shared" si="13"/>
        <v>7.4963590748028386E-2</v>
      </c>
      <c r="AA17" s="48">
        <f t="shared" si="14"/>
        <v>53.333333333333371</v>
      </c>
      <c r="AB17" s="48">
        <f t="shared" si="15"/>
        <v>3.3333333333333335</v>
      </c>
      <c r="AC17" s="48">
        <f t="shared" si="16"/>
        <v>3.3419166666666689</v>
      </c>
      <c r="AD17" s="48">
        <f t="shared" si="17"/>
        <v>6.6752500000000019</v>
      </c>
      <c r="AE17" s="50">
        <f t="shared" si="18"/>
        <v>0.44833236821520001</v>
      </c>
      <c r="AF17" s="50">
        <f t="shared" si="19"/>
        <v>2.9927306409285146</v>
      </c>
      <c r="AG17" s="50">
        <f t="shared" si="20"/>
        <v>3.3608604169978622</v>
      </c>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row>
    <row r="18" spans="1:59">
      <c r="A18" s="40"/>
      <c r="B18" s="40"/>
      <c r="C18" s="40"/>
      <c r="D18" s="40"/>
      <c r="E18" s="40"/>
      <c r="F18" s="40"/>
      <c r="G18" s="40"/>
      <c r="H18" s="40"/>
      <c r="I18" s="100"/>
      <c r="J18" s="40"/>
      <c r="K18" s="40"/>
      <c r="L18" s="40"/>
      <c r="M18" s="40"/>
      <c r="N18" s="25">
        <f t="shared" si="0"/>
        <v>2034</v>
      </c>
      <c r="O18" s="149">
        <f>'[3]Nalcor Inflation - Escalation'!$C24</f>
        <v>1.3618687711569963</v>
      </c>
      <c r="P18" s="123">
        <f t="shared" si="1"/>
        <v>1.9478337125806933E-2</v>
      </c>
      <c r="Q18" s="40"/>
      <c r="R18" s="40"/>
      <c r="S18" s="40"/>
      <c r="T18" s="40"/>
      <c r="U18" s="40"/>
      <c r="V18" s="40"/>
      <c r="W18" s="40"/>
      <c r="X18" s="40"/>
      <c r="Y18" s="47">
        <f t="shared" si="12"/>
        <v>15</v>
      </c>
      <c r="Z18" s="44">
        <f t="shared" si="13"/>
        <v>7.6742873768840328E-2</v>
      </c>
      <c r="AA18" s="48">
        <f t="shared" si="14"/>
        <v>50.000000000000036</v>
      </c>
      <c r="AB18" s="48">
        <f t="shared" si="15"/>
        <v>3.3333333333333335</v>
      </c>
      <c r="AC18" s="48">
        <f t="shared" si="16"/>
        <v>3.1453333333333355</v>
      </c>
      <c r="AD18" s="48">
        <f t="shared" si="17"/>
        <v>6.478666666666669</v>
      </c>
      <c r="AE18" s="50">
        <f t="shared" si="18"/>
        <v>0.42336444978889964</v>
      </c>
      <c r="AF18" s="50">
        <f t="shared" si="19"/>
        <v>2.7428371486990186</v>
      </c>
      <c r="AG18" s="50">
        <f t="shared" si="20"/>
        <v>3.2490204528364064</v>
      </c>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row>
    <row r="19" spans="1:59">
      <c r="A19" s="40"/>
      <c r="B19" s="40"/>
      <c r="C19" s="40"/>
      <c r="D19" s="40"/>
      <c r="E19" s="40"/>
      <c r="F19" s="40"/>
      <c r="G19" s="40"/>
      <c r="H19" s="40"/>
      <c r="I19" s="100"/>
      <c r="J19" s="40"/>
      <c r="K19" s="40"/>
      <c r="L19" s="40"/>
      <c r="M19" s="40"/>
      <c r="N19" s="25">
        <f t="shared" si="0"/>
        <v>2035</v>
      </c>
      <c r="O19" s="149">
        <f>'[3]Nalcor Inflation - Escalation'!$C25</f>
        <v>1.3883957102027007</v>
      </c>
      <c r="P19" s="123">
        <f t="shared" si="1"/>
        <v>1.9478337125806933E-2</v>
      </c>
      <c r="Q19" s="40"/>
      <c r="R19" s="40"/>
      <c r="S19" s="40"/>
      <c r="T19" s="40"/>
      <c r="U19" s="40"/>
      <c r="V19" s="40"/>
      <c r="W19" s="40"/>
      <c r="X19" s="40"/>
      <c r="Y19" s="47">
        <f t="shared" si="12"/>
        <v>16</v>
      </c>
      <c r="Z19" s="44">
        <f t="shared" si="13"/>
        <v>7.8564388598942062E-2</v>
      </c>
      <c r="AA19" s="48">
        <f t="shared" si="14"/>
        <v>46.6666666666667</v>
      </c>
      <c r="AB19" s="48">
        <f t="shared" si="15"/>
        <v>3.3333333333333335</v>
      </c>
      <c r="AC19" s="48">
        <f t="shared" si="16"/>
        <v>2.9487500000000022</v>
      </c>
      <c r="AD19" s="48">
        <f t="shared" si="17"/>
        <v>6.2820833333333361</v>
      </c>
      <c r="AE19" s="50">
        <f t="shared" si="18"/>
        <v>0.39978701082546769</v>
      </c>
      <c r="AF19" s="50">
        <f t="shared" si="19"/>
        <v>2.5114953175898247</v>
      </c>
      <c r="AG19" s="50">
        <f t="shared" si="20"/>
        <v>3.14090220753015</v>
      </c>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row>
    <row r="20" spans="1:59">
      <c r="A20" s="40"/>
      <c r="B20" s="40"/>
      <c r="C20" s="40"/>
      <c r="D20" s="40"/>
      <c r="E20" s="40"/>
      <c r="F20" s="335"/>
      <c r="G20" s="40"/>
      <c r="H20" s="335"/>
      <c r="I20" s="100"/>
      <c r="J20" s="40"/>
      <c r="K20" s="40"/>
      <c r="L20" s="40"/>
      <c r="M20" s="40"/>
      <c r="N20" s="25"/>
      <c r="O20" s="122"/>
      <c r="P20" s="25"/>
      <c r="Q20" s="40"/>
      <c r="R20" s="40"/>
      <c r="S20" s="40"/>
      <c r="T20" s="40"/>
      <c r="U20" s="40"/>
      <c r="V20" s="40"/>
      <c r="W20" s="40"/>
      <c r="X20" s="40"/>
      <c r="Y20" s="47">
        <f t="shared" si="12"/>
        <v>17</v>
      </c>
      <c r="Z20" s="44">
        <f t="shared" si="13"/>
        <v>8.042913762283066E-2</v>
      </c>
      <c r="AA20" s="48">
        <f t="shared" si="14"/>
        <v>43.333333333333364</v>
      </c>
      <c r="AB20" s="48">
        <f t="shared" si="15"/>
        <v>3.3333333333333335</v>
      </c>
      <c r="AC20" s="48">
        <f t="shared" si="16"/>
        <v>2.7521666666666684</v>
      </c>
      <c r="AD20" s="48">
        <f t="shared" si="17"/>
        <v>6.0855000000000015</v>
      </c>
      <c r="AE20" s="50">
        <f t="shared" si="18"/>
        <v>0.37752261462779357</v>
      </c>
      <c r="AF20" s="50">
        <f t="shared" si="19"/>
        <v>2.2974138713174383</v>
      </c>
      <c r="AG20" s="50">
        <f t="shared" si="20"/>
        <v>3.036381832762967</v>
      </c>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row>
    <row r="21" spans="1:59">
      <c r="A21" s="40"/>
      <c r="B21" s="40"/>
      <c r="C21" s="40"/>
      <c r="D21" s="40"/>
      <c r="E21" s="40"/>
      <c r="F21" s="40"/>
      <c r="G21" s="40"/>
      <c r="H21" s="40"/>
      <c r="I21" s="100"/>
      <c r="J21" s="40"/>
      <c r="K21" s="40"/>
      <c r="L21" s="40"/>
      <c r="M21" s="40"/>
      <c r="N21" s="25"/>
      <c r="O21" s="122"/>
      <c r="P21" s="25"/>
      <c r="Q21" s="40"/>
      <c r="R21" s="40"/>
      <c r="S21" s="40"/>
      <c r="T21" s="40"/>
      <c r="U21" s="40"/>
      <c r="V21" s="40"/>
      <c r="W21" s="40"/>
      <c r="X21" s="40"/>
      <c r="Y21" s="47">
        <f t="shared" si="12"/>
        <v>18</v>
      </c>
      <c r="Z21" s="44">
        <f t="shared" si="13"/>
        <v>8.2338147016895916E-2</v>
      </c>
      <c r="AA21" s="48">
        <f t="shared" si="14"/>
        <v>40.000000000000028</v>
      </c>
      <c r="AB21" s="48">
        <f t="shared" si="15"/>
        <v>3.3333333333333335</v>
      </c>
      <c r="AC21" s="48">
        <f t="shared" si="16"/>
        <v>2.5555833333333351</v>
      </c>
      <c r="AD21" s="48">
        <f t="shared" si="17"/>
        <v>5.8889166666666686</v>
      </c>
      <c r="AE21" s="50">
        <f t="shared" si="18"/>
        <v>0.35649813699831773</v>
      </c>
      <c r="AF21" s="50">
        <f t="shared" si="19"/>
        <v>2.0993878206050107</v>
      </c>
      <c r="AG21" s="50">
        <f t="shared" si="20"/>
        <v>2.935339601541699</v>
      </c>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row>
    <row r="22" spans="1:59">
      <c r="A22" s="40"/>
      <c r="B22" s="40"/>
      <c r="C22" s="40"/>
      <c r="D22" s="40"/>
      <c r="E22" s="40"/>
      <c r="F22" s="40"/>
      <c r="G22" s="40"/>
      <c r="H22" s="40"/>
      <c r="I22" s="100"/>
      <c r="J22" s="40"/>
      <c r="K22" s="40"/>
      <c r="L22" s="40"/>
      <c r="M22" s="40"/>
      <c r="N22" s="25"/>
      <c r="O22" s="389" t="s">
        <v>295</v>
      </c>
      <c r="P22" s="389"/>
      <c r="Q22" s="40"/>
      <c r="R22" s="40"/>
      <c r="S22" s="40"/>
      <c r="T22" s="40"/>
      <c r="U22" s="40"/>
      <c r="V22" s="40"/>
      <c r="W22" s="40"/>
      <c r="X22" s="40"/>
      <c r="Y22" s="47">
        <f t="shared" si="12"/>
        <v>19</v>
      </c>
      <c r="Z22" s="44">
        <f t="shared" si="13"/>
        <v>8.4292467314128108E-2</v>
      </c>
      <c r="AA22" s="48">
        <f t="shared" si="14"/>
        <v>36.666666666666693</v>
      </c>
      <c r="AB22" s="48">
        <f t="shared" si="15"/>
        <v>3.3333333333333335</v>
      </c>
      <c r="AC22" s="48">
        <f t="shared" si="16"/>
        <v>2.3590000000000018</v>
      </c>
      <c r="AD22" s="48">
        <f t="shared" si="17"/>
        <v>5.6923333333333357</v>
      </c>
      <c r="AE22" s="50">
        <f t="shared" si="18"/>
        <v>0.33664452607315354</v>
      </c>
      <c r="AF22" s="50">
        <f t="shared" si="19"/>
        <v>1.9162928572504152</v>
      </c>
      <c r="AG22" s="50">
        <f t="shared" si="20"/>
        <v>2.8376597710501441</v>
      </c>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row>
    <row r="23" spans="1:59">
      <c r="A23" s="40"/>
      <c r="B23" s="40"/>
      <c r="C23" s="40"/>
      <c r="D23" s="40"/>
      <c r="E23" s="40"/>
      <c r="F23" s="40"/>
      <c r="G23" s="40"/>
      <c r="H23" s="40"/>
      <c r="I23" s="100"/>
      <c r="J23" s="40"/>
      <c r="K23" s="40"/>
      <c r="L23" s="40"/>
      <c r="M23" s="40"/>
      <c r="N23" s="25"/>
      <c r="O23" s="122"/>
      <c r="P23" s="123">
        <f>AVERAGE(P3:P4)</f>
        <v>1.9565004160222776E-2</v>
      </c>
      <c r="Q23" s="40"/>
      <c r="R23" s="40"/>
      <c r="S23" s="40"/>
      <c r="T23" s="40"/>
      <c r="U23" s="40"/>
      <c r="V23" s="40"/>
      <c r="W23" s="40"/>
      <c r="X23" s="40"/>
      <c r="Y23" s="47">
        <f t="shared" si="12"/>
        <v>20</v>
      </c>
      <c r="Z23" s="44">
        <f t="shared" si="13"/>
        <v>8.6293173982229091E-2</v>
      </c>
      <c r="AA23" s="48">
        <f t="shared" si="14"/>
        <v>33.333333333333357</v>
      </c>
      <c r="AB23" s="48">
        <f t="shared" si="15"/>
        <v>3.3333333333333335</v>
      </c>
      <c r="AC23" s="48">
        <f t="shared" si="16"/>
        <v>2.162416666666668</v>
      </c>
      <c r="AD23" s="48">
        <f t="shared" si="17"/>
        <v>5.495750000000001</v>
      </c>
      <c r="AE23" s="50">
        <f t="shared" si="18"/>
        <v>0.31789657553120093</v>
      </c>
      <c r="AF23" s="50">
        <f t="shared" si="19"/>
        <v>1.7470801049755977</v>
      </c>
      <c r="AG23" s="50">
        <f t="shared" si="20"/>
        <v>2.7432304500668754</v>
      </c>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row>
    <row r="24" spans="1:59">
      <c r="A24" s="40"/>
      <c r="B24" s="40"/>
      <c r="C24" s="40"/>
      <c r="D24" s="40"/>
      <c r="E24" s="40"/>
      <c r="F24" s="40"/>
      <c r="G24" s="40"/>
      <c r="H24" s="40"/>
      <c r="I24" s="100"/>
      <c r="J24" s="40"/>
      <c r="K24" s="40"/>
      <c r="L24" s="40"/>
      <c r="M24" s="40"/>
      <c r="N24" s="25"/>
      <c r="O24" s="122"/>
      <c r="P24" s="25"/>
      <c r="Q24" s="40"/>
      <c r="R24" s="40"/>
      <c r="S24" s="40"/>
      <c r="T24" s="40"/>
      <c r="U24" s="40"/>
      <c r="V24" s="40"/>
      <c r="W24" s="40"/>
      <c r="X24" s="40"/>
      <c r="Y24" s="47">
        <f t="shared" si="12"/>
        <v>21</v>
      </c>
      <c r="Z24" s="44">
        <f t="shared" si="13"/>
        <v>8.8341368015444996E-2</v>
      </c>
      <c r="AA24" s="48">
        <f t="shared" si="14"/>
        <v>30.000000000000025</v>
      </c>
      <c r="AB24" s="48">
        <f t="shared" si="15"/>
        <v>3.3333333333333335</v>
      </c>
      <c r="AC24" s="48">
        <f t="shared" si="16"/>
        <v>1.9658333333333347</v>
      </c>
      <c r="AD24" s="48">
        <f t="shared" si="17"/>
        <v>5.2991666666666681</v>
      </c>
      <c r="AE24" s="50">
        <f t="shared" si="18"/>
        <v>0.30019271043339169</v>
      </c>
      <c r="AF24" s="50">
        <f t="shared" si="19"/>
        <v>1.5907712047049485</v>
      </c>
      <c r="AG24" s="50">
        <f t="shared" si="20"/>
        <v>2.6519434707950169</v>
      </c>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row>
    <row r="25" spans="1:59">
      <c r="A25" s="40"/>
      <c r="B25" s="40"/>
      <c r="C25" s="40"/>
      <c r="D25" s="40"/>
      <c r="E25" s="40"/>
      <c r="F25" s="40"/>
      <c r="G25" s="40"/>
      <c r="H25" s="40"/>
      <c r="I25" s="100"/>
      <c r="J25" s="40"/>
      <c r="K25" s="40"/>
      <c r="L25" s="40"/>
      <c r="M25" s="40"/>
      <c r="N25" s="40"/>
      <c r="O25" s="40"/>
      <c r="P25" s="40"/>
      <c r="Q25" s="40"/>
      <c r="R25" s="40"/>
      <c r="S25" s="40"/>
      <c r="T25" s="40"/>
      <c r="U25" s="40"/>
      <c r="V25" s="40"/>
      <c r="W25" s="40"/>
      <c r="X25" s="40"/>
      <c r="Y25" s="47">
        <f t="shared" si="12"/>
        <v>22</v>
      </c>
      <c r="Z25" s="44">
        <f t="shared" si="13"/>
        <v>9.0438176540446377E-2</v>
      </c>
      <c r="AA25" s="48">
        <f t="shared" si="14"/>
        <v>26.666666666666693</v>
      </c>
      <c r="AB25" s="48">
        <f t="shared" si="15"/>
        <v>3.3333333333333335</v>
      </c>
      <c r="AC25" s="48">
        <f t="shared" si="16"/>
        <v>1.7692500000000015</v>
      </c>
      <c r="AD25" s="48">
        <f t="shared" si="17"/>
        <v>5.1025833333333352</v>
      </c>
      <c r="AE25" s="50">
        <f t="shared" si="18"/>
        <v>0.283474784988684</v>
      </c>
      <c r="AF25" s="50">
        <f t="shared" si="19"/>
        <v>1.4464537133035098</v>
      </c>
      <c r="AG25" s="50">
        <f t="shared" si="20"/>
        <v>2.5636942649571681</v>
      </c>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row>
    <row r="26" spans="1:59" ht="13.5" thickBot="1">
      <c r="A26" s="39" t="s">
        <v>108</v>
      </c>
      <c r="B26" s="41"/>
      <c r="C26" s="41"/>
      <c r="D26" s="41"/>
      <c r="E26" s="41"/>
      <c r="F26" s="41"/>
      <c r="G26" s="41"/>
      <c r="H26" s="41"/>
      <c r="I26" s="41"/>
      <c r="J26" s="41"/>
      <c r="K26" s="41"/>
      <c r="L26" s="41"/>
      <c r="M26" s="41"/>
      <c r="N26" s="41"/>
      <c r="O26" s="41"/>
      <c r="P26" s="41"/>
      <c r="Q26" s="41"/>
      <c r="R26" s="41"/>
      <c r="S26" s="41"/>
      <c r="T26" s="41"/>
      <c r="U26" s="41"/>
      <c r="V26" s="40"/>
      <c r="W26" s="40"/>
      <c r="X26" s="40"/>
      <c r="Y26" s="47">
        <f t="shared" si="12"/>
        <v>23</v>
      </c>
      <c r="Z26" s="44">
        <f t="shared" si="13"/>
        <v>9.2584753436588979E-2</v>
      </c>
      <c r="AA26" s="48">
        <f t="shared" si="14"/>
        <v>23.333333333333361</v>
      </c>
      <c r="AB26" s="48">
        <f t="shared" si="15"/>
        <v>3.3333333333333335</v>
      </c>
      <c r="AC26" s="48">
        <f t="shared" si="16"/>
        <v>1.5726666666666682</v>
      </c>
      <c r="AD26" s="48">
        <f t="shared" si="17"/>
        <v>4.9060000000000015</v>
      </c>
      <c r="AE26" s="50">
        <f t="shared" si="18"/>
        <v>0.26768789158260015</v>
      </c>
      <c r="AF26" s="50">
        <f t="shared" si="19"/>
        <v>1.3132767961042366</v>
      </c>
      <c r="AG26" s="50">
        <f t="shared" si="20"/>
        <v>2.4783817440135394</v>
      </c>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row>
    <row r="27" spans="1:59" ht="13.5" thickTop="1">
      <c r="A27" s="403" t="s">
        <v>13</v>
      </c>
      <c r="B27" s="40"/>
      <c r="C27" s="403" t="s">
        <v>76</v>
      </c>
      <c r="E27" s="40"/>
      <c r="F27" s="40"/>
      <c r="G27" s="40"/>
      <c r="H27" s="40"/>
      <c r="I27" s="40"/>
      <c r="J27" s="40"/>
      <c r="K27" s="40"/>
      <c r="L27" s="40"/>
      <c r="M27" s="40"/>
      <c r="N27" s="40"/>
      <c r="O27" s="40"/>
      <c r="P27" s="40"/>
      <c r="Q27" s="40"/>
      <c r="R27" s="40"/>
      <c r="S27" s="40"/>
      <c r="T27" s="40"/>
      <c r="U27" s="40"/>
      <c r="V27" s="40"/>
      <c r="W27" s="40"/>
      <c r="X27" s="40"/>
      <c r="Y27" s="47">
        <f t="shared" si="12"/>
        <v>24</v>
      </c>
      <c r="Z27" s="44">
        <f t="shared" si="13"/>
        <v>9.4782279970896777E-2</v>
      </c>
      <c r="AA27" s="48">
        <f t="shared" si="14"/>
        <v>20.000000000000028</v>
      </c>
      <c r="AB27" s="48">
        <f t="shared" si="15"/>
        <v>3.3333333333333335</v>
      </c>
      <c r="AC27" s="48">
        <f t="shared" si="16"/>
        <v>1.3760833333333349</v>
      </c>
      <c r="AD27" s="48">
        <f t="shared" si="17"/>
        <v>4.7094166666666686</v>
      </c>
      <c r="AE27" s="50">
        <f t="shared" si="18"/>
        <v>0.25278018044108702</v>
      </c>
      <c r="AF27" s="50">
        <f t="shared" si="19"/>
        <v>1.190447194772263</v>
      </c>
      <c r="AG27" s="50">
        <f t="shared" si="20"/>
        <v>2.3959081833660916</v>
      </c>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row>
    <row r="28" spans="1:59" ht="12.75" customHeight="1">
      <c r="A28" s="404"/>
      <c r="B28" s="42" t="s">
        <v>1</v>
      </c>
      <c r="C28" s="404"/>
      <c r="D28" s="42" t="s">
        <v>1274</v>
      </c>
      <c r="E28" s="43"/>
      <c r="F28" s="40"/>
      <c r="G28" s="40"/>
      <c r="H28" s="40"/>
      <c r="I28" s="40"/>
      <c r="J28" s="40"/>
      <c r="K28" s="40"/>
      <c r="L28" s="40"/>
      <c r="M28" s="40"/>
      <c r="N28" s="40"/>
      <c r="O28" s="40"/>
      <c r="P28" s="40"/>
      <c r="Q28" s="40"/>
      <c r="R28" s="40"/>
      <c r="S28" s="40"/>
      <c r="T28" s="40"/>
      <c r="U28" s="40"/>
      <c r="V28" s="40"/>
      <c r="W28" s="40"/>
      <c r="X28" s="40"/>
      <c r="Y28" s="47">
        <f t="shared" si="12"/>
        <v>25</v>
      </c>
      <c r="Z28" s="44">
        <f t="shared" si="13"/>
        <v>9.7031965448116209E-2</v>
      </c>
      <c r="AA28" s="48">
        <f t="shared" si="14"/>
        <v>16.666666666666696</v>
      </c>
      <c r="AB28" s="48">
        <f t="shared" si="15"/>
        <v>3.3333333333333335</v>
      </c>
      <c r="AC28" s="48">
        <f t="shared" si="16"/>
        <v>1.1795000000000018</v>
      </c>
      <c r="AD28" s="48">
        <f t="shared" si="17"/>
        <v>4.5128333333333348</v>
      </c>
      <c r="AE28" s="50">
        <f t="shared" si="18"/>
        <v>0.23870268933741315</v>
      </c>
      <c r="AF28" s="50">
        <f t="shared" si="19"/>
        <v>1.0772254531981897</v>
      </c>
      <c r="AG28" s="50">
        <f t="shared" si="20"/>
        <v>2.3161791104160292</v>
      </c>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row>
    <row r="29" spans="1:59">
      <c r="A29" s="44">
        <f>F7</f>
        <v>5.8975E-2</v>
      </c>
      <c r="B29" s="44">
        <f>I12</f>
        <v>2.4853723434820063E-2</v>
      </c>
      <c r="C29" s="45">
        <f>(1+A29)/(1+B29)</f>
        <v>1.0332938016274378</v>
      </c>
      <c r="D29" s="333">
        <f>I3</f>
        <v>30</v>
      </c>
      <c r="E29" s="43"/>
      <c r="F29" s="40"/>
      <c r="G29" s="40"/>
      <c r="H29" s="40"/>
      <c r="I29" s="40"/>
      <c r="J29" s="40"/>
      <c r="K29" s="40"/>
      <c r="L29" s="40"/>
      <c r="M29" s="40"/>
      <c r="N29" s="40"/>
      <c r="O29" s="40"/>
      <c r="P29" s="40"/>
      <c r="Q29" s="40"/>
      <c r="R29" s="40"/>
      <c r="S29" s="40"/>
      <c r="T29" s="40"/>
      <c r="U29" s="40"/>
      <c r="V29" s="40"/>
      <c r="W29" s="40"/>
      <c r="X29" s="40"/>
      <c r="Y29" s="47">
        <f t="shared" si="12"/>
        <v>26</v>
      </c>
      <c r="Z29" s="44">
        <f t="shared" si="13"/>
        <v>9.9335047876199928E-2</v>
      </c>
      <c r="AA29" s="48">
        <f t="shared" si="14"/>
        <v>13.333333333333362</v>
      </c>
      <c r="AB29" s="48">
        <f t="shared" si="15"/>
        <v>3.3333333333333335</v>
      </c>
      <c r="AC29" s="48">
        <f t="shared" si="16"/>
        <v>0.98291666666666844</v>
      </c>
      <c r="AD29" s="48">
        <f t="shared" si="17"/>
        <v>4.3162500000000019</v>
      </c>
      <c r="AE29" s="50">
        <f t="shared" si="18"/>
        <v>0.22540918278279762</v>
      </c>
      <c r="AF29" s="50">
        <f t="shared" si="19"/>
        <v>0.97292238518625063</v>
      </c>
      <c r="AG29" s="50">
        <f t="shared" si="20"/>
        <v>2.2391031963464303</v>
      </c>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row>
    <row r="30" spans="1:59">
      <c r="A30" s="40"/>
      <c r="B30" s="40"/>
      <c r="C30" s="43"/>
      <c r="D30" s="403" t="s">
        <v>65</v>
      </c>
      <c r="E30" s="43"/>
      <c r="F30" s="405" t="s">
        <v>66</v>
      </c>
      <c r="G30" s="40"/>
      <c r="H30" s="40"/>
      <c r="I30" s="40"/>
      <c r="J30" s="40"/>
      <c r="K30" s="336"/>
      <c r="L30" s="336"/>
      <c r="M30" s="40"/>
      <c r="N30" s="40"/>
      <c r="O30" s="40"/>
      <c r="P30" s="40"/>
      <c r="Q30" s="40"/>
      <c r="R30" s="40"/>
      <c r="S30" s="40"/>
      <c r="T30" s="40"/>
      <c r="U30" s="40"/>
      <c r="V30" s="40"/>
      <c r="W30" s="40"/>
      <c r="X30" s="40"/>
      <c r="Y30" s="47">
        <f t="shared" si="12"/>
        <v>27</v>
      </c>
      <c r="Z30" s="44">
        <f t="shared" si="13"/>
        <v>0.10169279464758592</v>
      </c>
      <c r="AA30" s="48">
        <f t="shared" si="14"/>
        <v>10.000000000000028</v>
      </c>
      <c r="AB30" s="48">
        <f t="shared" si="15"/>
        <v>3.3333333333333335</v>
      </c>
      <c r="AC30" s="48">
        <f t="shared" si="16"/>
        <v>0.78633333333333499</v>
      </c>
      <c r="AD30" s="48">
        <f t="shared" si="17"/>
        <v>4.1196666666666681</v>
      </c>
      <c r="AE30" s="50">
        <f t="shared" si="18"/>
        <v>0.21285600017261747</v>
      </c>
      <c r="AF30" s="50">
        <f t="shared" si="19"/>
        <v>0.87689576871112673</v>
      </c>
      <c r="AG30" s="50">
        <f t="shared" si="20"/>
        <v>2.1645921515060502</v>
      </c>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row>
    <row r="31" spans="1:59">
      <c r="A31" s="40"/>
      <c r="B31" s="40"/>
      <c r="C31" s="40"/>
      <c r="D31" s="403"/>
      <c r="E31" s="40"/>
      <c r="F31" s="405"/>
      <c r="G31" s="40"/>
      <c r="H31" s="40"/>
      <c r="I31" s="40"/>
      <c r="J31" s="40"/>
      <c r="K31" s="40"/>
      <c r="L31" s="46"/>
      <c r="M31" s="40"/>
      <c r="N31" s="40"/>
      <c r="O31" s="40"/>
      <c r="P31" s="40"/>
      <c r="Q31" s="403" t="s">
        <v>71</v>
      </c>
      <c r="R31" s="40"/>
      <c r="S31" s="40"/>
      <c r="T31" s="40"/>
      <c r="U31" s="40"/>
      <c r="V31" s="40"/>
      <c r="W31" s="40"/>
      <c r="X31" s="40"/>
      <c r="Y31" s="47">
        <f t="shared" si="12"/>
        <v>28</v>
      </c>
      <c r="Z31" s="44">
        <f t="shared" si="13"/>
        <v>0.10410650323664683</v>
      </c>
      <c r="AA31" s="48">
        <f t="shared" si="14"/>
        <v>6.6666666666666945</v>
      </c>
      <c r="AB31" s="48">
        <f t="shared" si="15"/>
        <v>3.3333333333333335</v>
      </c>
      <c r="AC31" s="48">
        <f t="shared" si="16"/>
        <v>0.58975000000000166</v>
      </c>
      <c r="AD31" s="48">
        <f t="shared" si="17"/>
        <v>3.9230833333333353</v>
      </c>
      <c r="AE31" s="50">
        <f t="shared" si="18"/>
        <v>0.2010019123894497</v>
      </c>
      <c r="AF31" s="50">
        <f t="shared" si="19"/>
        <v>0.78854725246317736</v>
      </c>
      <c r="AG31" s="50">
        <f t="shared" si="20"/>
        <v>2.0925606242744448</v>
      </c>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row>
    <row r="32" spans="1:59" ht="14.85" customHeight="1">
      <c r="A32" s="40"/>
      <c r="B32" s="40"/>
      <c r="C32" s="40"/>
      <c r="D32" s="403"/>
      <c r="E32" s="40"/>
      <c r="F32" s="405"/>
      <c r="G32" s="44"/>
      <c r="H32" s="40"/>
      <c r="I32" s="40"/>
      <c r="J32" s="40"/>
      <c r="K32" s="47"/>
      <c r="L32" s="40"/>
      <c r="M32" s="94"/>
      <c r="N32" s="403" t="s">
        <v>67</v>
      </c>
      <c r="O32" s="403"/>
      <c r="P32" s="40"/>
      <c r="Q32" s="403"/>
      <c r="R32" s="40"/>
      <c r="S32" s="40"/>
      <c r="T32" s="40"/>
      <c r="U32" s="40"/>
      <c r="V32" s="40"/>
      <c r="W32" s="40"/>
      <c r="X32" s="40"/>
      <c r="Y32" s="47">
        <f t="shared" si="12"/>
        <v>29</v>
      </c>
      <c r="Z32" s="44">
        <f t="shared" si="13"/>
        <v>0.10657750191369382</v>
      </c>
      <c r="AA32" s="48">
        <f t="shared" si="14"/>
        <v>3.333333333333361</v>
      </c>
      <c r="AB32" s="48">
        <f t="shared" si="15"/>
        <v>3.3333333333333335</v>
      </c>
      <c r="AC32" s="48">
        <f t="shared" si="16"/>
        <v>0.39316666666666833</v>
      </c>
      <c r="AD32" s="48">
        <f t="shared" si="17"/>
        <v>3.7265000000000019</v>
      </c>
      <c r="AE32" s="50">
        <f t="shared" si="18"/>
        <v>0.18980798639198254</v>
      </c>
      <c r="AF32" s="50">
        <f t="shared" si="19"/>
        <v>0.70731946128972334</v>
      </c>
      <c r="AG32" s="50">
        <f t="shared" si="20"/>
        <v>2.0229261032925892</v>
      </c>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row>
    <row r="33" spans="1:59" ht="12.75" customHeight="1" thickBot="1">
      <c r="A33" s="40"/>
      <c r="B33" s="40"/>
      <c r="C33" s="42" t="s">
        <v>68</v>
      </c>
      <c r="D33" s="404"/>
      <c r="E33" s="403" t="s">
        <v>69</v>
      </c>
      <c r="F33" s="405"/>
      <c r="G33" s="44"/>
      <c r="H33" s="408" t="s">
        <v>73</v>
      </c>
      <c r="I33" s="408"/>
      <c r="J33" s="40"/>
      <c r="K33" s="408" t="s">
        <v>74</v>
      </c>
      <c r="L33" s="408"/>
      <c r="M33" s="94"/>
      <c r="N33" s="407"/>
      <c r="O33" s="407"/>
      <c r="P33" s="40"/>
      <c r="Q33" s="403"/>
      <c r="R33" s="403" t="s">
        <v>75</v>
      </c>
      <c r="S33" s="40"/>
      <c r="T33" s="40"/>
      <c r="U33" s="403" t="s">
        <v>72</v>
      </c>
      <c r="V33" s="40"/>
      <c r="W33" s="40"/>
      <c r="X33" s="40"/>
      <c r="Y33" s="47">
        <f t="shared" si="12"/>
        <v>30</v>
      </c>
      <c r="Z33" s="44">
        <f t="shared" si="13"/>
        <v>0.10910715047592701</v>
      </c>
      <c r="AA33" s="48">
        <f t="shared" si="14"/>
        <v>2.7533531010703882E-14</v>
      </c>
      <c r="AB33" s="48">
        <f t="shared" si="15"/>
        <v>3.3333333333333335</v>
      </c>
      <c r="AC33" s="48">
        <f t="shared" si="16"/>
        <v>0.19658333333333497</v>
      </c>
      <c r="AD33" s="48">
        <f t="shared" si="17"/>
        <v>3.5299166666666686</v>
      </c>
      <c r="AE33" s="50">
        <f t="shared" si="18"/>
        <v>0.17923745734505769</v>
      </c>
      <c r="AF33" s="50">
        <f t="shared" si="19"/>
        <v>0.63269328797327529</v>
      </c>
      <c r="AG33" s="50">
        <f t="shared" si="20"/>
        <v>1.9556088229469759</v>
      </c>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row>
    <row r="34" spans="1:59">
      <c r="A34" s="40"/>
      <c r="B34" s="40"/>
      <c r="C34" s="47">
        <v>0</v>
      </c>
      <c r="D34" s="337">
        <v>182204</v>
      </c>
      <c r="E34" s="404"/>
      <c r="F34" s="406"/>
      <c r="G34" s="40"/>
      <c r="H34" s="42" t="s">
        <v>19</v>
      </c>
      <c r="I34" s="42" t="s">
        <v>70</v>
      </c>
      <c r="J34" s="49"/>
      <c r="K34" s="42" t="s">
        <v>19</v>
      </c>
      <c r="L34" s="42" t="s">
        <v>70</v>
      </c>
      <c r="M34" s="94"/>
      <c r="N34" s="42" t="s">
        <v>19</v>
      </c>
      <c r="O34" s="42" t="s">
        <v>70</v>
      </c>
      <c r="P34" s="40"/>
      <c r="Q34" s="404"/>
      <c r="R34" s="404"/>
      <c r="S34" s="40"/>
      <c r="T34" s="40"/>
      <c r="U34" s="404"/>
      <c r="V34" s="40"/>
      <c r="W34" s="40"/>
      <c r="X34" s="40"/>
      <c r="Y34" s="47">
        <f t="shared" si="12"/>
        <v>31</v>
      </c>
      <c r="Z34" s="44">
        <f t="shared" si="13"/>
        <v>0.11169684099573571</v>
      </c>
      <c r="AA34" s="48">
        <f t="shared" si="14"/>
        <v>-3.3333333333333059</v>
      </c>
      <c r="AB34" s="48">
        <f t="shared" si="15"/>
        <v>3.3333333333333335</v>
      </c>
      <c r="AC34" s="48">
        <f t="shared" si="16"/>
        <v>1.6237899913562614E-15</v>
      </c>
      <c r="AD34" s="48">
        <f t="shared" si="17"/>
        <v>3.3333333333333353</v>
      </c>
      <c r="AE34" s="50">
        <f t="shared" si="18"/>
        <v>0.16925560787087299</v>
      </c>
      <c r="AF34" s="50">
        <f t="shared" si="19"/>
        <v>0.56418535956957694</v>
      </c>
      <c r="AG34" s="50">
        <f t="shared" si="20"/>
        <v>1.8905316719989493</v>
      </c>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row>
    <row r="35" spans="1:59">
      <c r="A35" s="40"/>
      <c r="B35" s="40"/>
      <c r="C35" s="47">
        <v>1</v>
      </c>
      <c r="D35" s="337">
        <f>D34-E35</f>
        <v>176130.53333333333</v>
      </c>
      <c r="E35" s="337">
        <f>D$34/$I$3</f>
        <v>6073.4666666666662</v>
      </c>
      <c r="F35" s="337">
        <f>D34*$F$7</f>
        <v>10745.4809</v>
      </c>
      <c r="G35" s="48"/>
      <c r="H35" s="337">
        <f>E35+F35</f>
        <v>16818.947566666666</v>
      </c>
      <c r="I35" s="337">
        <f>H35/(1+$F$7)^C35</f>
        <v>15882.28954098696</v>
      </c>
      <c r="J35" s="50"/>
      <c r="K35" s="337">
        <f>I66/U66</f>
        <v>13092.070290197838</v>
      </c>
      <c r="L35" s="337">
        <f>K35/(1+$F$7)^C35</f>
        <v>12362.964461104217</v>
      </c>
      <c r="M35" s="50"/>
      <c r="N35" s="337">
        <f>D$34*Q35</f>
        <v>9937.0203297600438</v>
      </c>
      <c r="O35" s="337">
        <f>N35/(1+$F$7)^C35</f>
        <v>9383.6212656200987</v>
      </c>
      <c r="P35" s="40"/>
      <c r="Q35" s="44">
        <f>($F$7-$I$12)*((1+$I$12)^(C35-C$35)/(1+$F$7)^$C$34)*((1+$F$7)^$I$3/((1+$F$7)^$I$3-(1+$I$12)^$I$3))</f>
        <v>5.4537882427169788E-2</v>
      </c>
      <c r="R35" s="44">
        <f>(1+$I$12)*(((1+F7)/(1+I12))-1)*(((1+F7)/(1+I12))^$I$3)/(((1+F7)/(1+I12))^$I$3-1)</f>
        <v>5.453788242716983E-2</v>
      </c>
      <c r="S35" s="40"/>
      <c r="T35" s="40"/>
      <c r="U35" s="45">
        <f>1/(1+$F$7)^C35</f>
        <v>0.94430935574494201</v>
      </c>
      <c r="V35" s="40"/>
      <c r="W35" s="40"/>
      <c r="X35" s="40"/>
      <c r="Y35" s="47">
        <f t="shared" si="12"/>
        <v>32</v>
      </c>
      <c r="Z35" s="44">
        <f t="shared" si="13"/>
        <v>0.11434799858675961</v>
      </c>
      <c r="AA35" s="48">
        <f t="shared" si="14"/>
        <v>-6.6666666666666394</v>
      </c>
      <c r="AB35" s="48">
        <f t="shared" si="15"/>
        <v>3.3333333333333335</v>
      </c>
      <c r="AC35" s="48">
        <f t="shared" si="16"/>
        <v>-0.19658333333333172</v>
      </c>
      <c r="AD35" s="48">
        <f t="shared" si="17"/>
        <v>3.1367500000000019</v>
      </c>
      <c r="AE35" s="50">
        <f t="shared" si="18"/>
        <v>0.1598296540247626</v>
      </c>
      <c r="AF35" s="50">
        <f t="shared" si="19"/>
        <v>0.50134566726217433</v>
      </c>
      <c r="AG35" s="50">
        <f t="shared" si="20"/>
        <v>1.8276201052545831</v>
      </c>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row>
    <row r="36" spans="1:59">
      <c r="A36" s="40"/>
      <c r="B36" s="40"/>
      <c r="C36" s="47">
        <f>C35+1</f>
        <v>2</v>
      </c>
      <c r="D36" s="337">
        <f>D35-E35</f>
        <v>170057.06666666665</v>
      </c>
      <c r="E36" s="337">
        <f t="shared" ref="E36:E64" si="21">D$34/$I$3</f>
        <v>6073.4666666666662</v>
      </c>
      <c r="F36" s="337">
        <f t="shared" ref="F36:F64" si="22">D35*$F$7</f>
        <v>10387.298203333332</v>
      </c>
      <c r="G36" s="48"/>
      <c r="H36" s="337">
        <f>E36+F36</f>
        <v>16460.764869999999</v>
      </c>
      <c r="I36" s="337">
        <f t="shared" ref="I36:I64" si="23">H36/(1+$F$7)^C36</f>
        <v>14678.395872856936</v>
      </c>
      <c r="J36" s="50"/>
      <c r="K36" s="337">
        <f>K35</f>
        <v>13092.070290197838</v>
      </c>
      <c r="L36" s="337">
        <f t="shared" ref="L36:L64" si="24">K36/(1+$F$7)^C36</f>
        <v>11674.463005362937</v>
      </c>
      <c r="M36" s="50"/>
      <c r="N36" s="337">
        <f>D$34*Q36</f>
        <v>10183.992284802085</v>
      </c>
      <c r="O36" s="337">
        <f t="shared" ref="O36:O64" si="25">N36/(1+$F$7)^C36</f>
        <v>9081.2712229966874</v>
      </c>
      <c r="P36" s="40"/>
      <c r="Q36" s="44">
        <f t="shared" ref="Q36:Q64" si="26">($F$7-$I$12)*((1+$I$12)^(C36-C$35)/(1+$F$7)^$C$34)*((1+$F$7)^$I$3/((1+$F$7)^$I$3-(1+$I$12)^$I$3))</f>
        <v>5.5893351873735404E-2</v>
      </c>
      <c r="R36" s="40"/>
      <c r="S36" s="40"/>
      <c r="T36" s="40"/>
      <c r="U36" s="45">
        <f t="shared" ref="U36:U64" si="27">1/(1+$F$7)^C36</f>
        <v>0.89172015934742743</v>
      </c>
      <c r="V36" s="40"/>
      <c r="W36" s="40"/>
      <c r="X36" s="40"/>
      <c r="Y36" s="47">
        <f t="shared" si="12"/>
        <v>33</v>
      </c>
      <c r="Z36" s="44">
        <f t="shared" si="13"/>
        <v>0.11706208218813245</v>
      </c>
      <c r="AA36" s="48">
        <f t="shared" si="14"/>
        <v>-9.9999999999999734</v>
      </c>
      <c r="AB36" s="48">
        <f t="shared" si="15"/>
        <v>3.3333333333333335</v>
      </c>
      <c r="AC36" s="48">
        <f t="shared" si="16"/>
        <v>-0.39316666666666505</v>
      </c>
      <c r="AD36" s="48">
        <f t="shared" si="17"/>
        <v>2.9401666666666686</v>
      </c>
      <c r="AE36" s="50">
        <f t="shared" si="18"/>
        <v>0.15092863762106054</v>
      </c>
      <c r="AF36" s="50">
        <f t="shared" si="19"/>
        <v>0.44375534937885514</v>
      </c>
      <c r="AG36" s="50">
        <f t="shared" si="20"/>
        <v>1.7668020581739448</v>
      </c>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row>
    <row r="37" spans="1:59">
      <c r="A37" s="40"/>
      <c r="B37" s="40"/>
      <c r="C37" s="47">
        <f>C36+1</f>
        <v>3</v>
      </c>
      <c r="D37" s="337">
        <f>D36-E36</f>
        <v>163983.59999999998</v>
      </c>
      <c r="E37" s="337">
        <f t="shared" si="21"/>
        <v>6073.4666666666662</v>
      </c>
      <c r="F37" s="337">
        <f t="shared" si="22"/>
        <v>10029.115506666665</v>
      </c>
      <c r="G37" s="48"/>
      <c r="H37" s="337">
        <f>E37+F37</f>
        <v>16102.582173333332</v>
      </c>
      <c r="I37" s="337">
        <f t="shared" si="23"/>
        <v>13559.335339842624</v>
      </c>
      <c r="J37" s="50"/>
      <c r="K37" s="337">
        <f>K36</f>
        <v>13092.070290197838</v>
      </c>
      <c r="L37" s="337">
        <f t="shared" si="24"/>
        <v>11024.304639262435</v>
      </c>
      <c r="M37" s="50"/>
      <c r="N37" s="337">
        <f>D$34*Q37</f>
        <v>10437.102412510896</v>
      </c>
      <c r="O37" s="337">
        <f t="shared" si="25"/>
        <v>8788.6632133994062</v>
      </c>
      <c r="P37" s="40"/>
      <c r="Q37" s="44">
        <f t="shared" si="26"/>
        <v>5.7282509783050301E-2</v>
      </c>
      <c r="R37" s="40"/>
      <c r="S37" s="40"/>
      <c r="T37" s="40"/>
      <c r="U37" s="45">
        <f t="shared" si="27"/>
        <v>0.84205968917814622</v>
      </c>
      <c r="V37" s="40"/>
      <c r="W37" s="40"/>
      <c r="X37" s="40"/>
      <c r="Y37" s="47">
        <f t="shared" si="12"/>
        <v>34</v>
      </c>
      <c r="Z37" s="44">
        <f t="shared" si="13"/>
        <v>0.11984058536734037</v>
      </c>
      <c r="AA37" s="48">
        <f t="shared" si="14"/>
        <v>-13.333333333333307</v>
      </c>
      <c r="AB37" s="48">
        <f t="shared" si="15"/>
        <v>3.3333333333333335</v>
      </c>
      <c r="AC37" s="48">
        <f t="shared" si="16"/>
        <v>-0.58974999999999844</v>
      </c>
      <c r="AD37" s="48">
        <f t="shared" si="17"/>
        <v>2.7435833333333353</v>
      </c>
      <c r="AE37" s="50">
        <f t="shared" si="18"/>
        <v>0.14252332455540551</v>
      </c>
      <c r="AF37" s="50">
        <f t="shared" si="19"/>
        <v>0.39102461786146825</v>
      </c>
      <c r="AG37" s="50">
        <f t="shared" si="20"/>
        <v>1.708007864321923</v>
      </c>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row>
    <row r="38" spans="1:59">
      <c r="A38" s="40"/>
      <c r="B38" s="40"/>
      <c r="C38" s="47">
        <f>C37+1</f>
        <v>4</v>
      </c>
      <c r="D38" s="337">
        <f>D37-E37</f>
        <v>157910.1333333333</v>
      </c>
      <c r="E38" s="337">
        <f t="shared" si="21"/>
        <v>6073.4666666666662</v>
      </c>
      <c r="F38" s="337">
        <f t="shared" si="22"/>
        <v>9670.9328099999984</v>
      </c>
      <c r="G38" s="48"/>
      <c r="H38" s="337">
        <f>E38+F38</f>
        <v>15744.399476666666</v>
      </c>
      <c r="I38" s="337">
        <f t="shared" si="23"/>
        <v>12519.392931484219</v>
      </c>
      <c r="J38" s="50"/>
      <c r="K38" s="337">
        <f>K37</f>
        <v>13092.070290197838</v>
      </c>
      <c r="L38" s="337">
        <f t="shared" si="24"/>
        <v>10410.354011437885</v>
      </c>
      <c r="M38" s="50"/>
      <c r="N38" s="337">
        <f>D$34*Q38</f>
        <v>10696.503269332336</v>
      </c>
      <c r="O38" s="337">
        <f t="shared" si="25"/>
        <v>8505.4833383857149</v>
      </c>
      <c r="P38" s="40"/>
      <c r="Q38" s="44">
        <f t="shared" si="26"/>
        <v>5.8706193438850605E-2</v>
      </c>
      <c r="R38" s="40"/>
      <c r="S38" s="40"/>
      <c r="T38" s="40"/>
      <c r="U38" s="45">
        <f t="shared" si="27"/>
        <v>0.79516484258660147</v>
      </c>
      <c r="V38" s="40"/>
      <c r="W38" s="40"/>
      <c r="X38" s="40"/>
      <c r="Y38" s="47">
        <f t="shared" si="12"/>
        <v>35</v>
      </c>
      <c r="Z38" s="44">
        <f t="shared" si="13"/>
        <v>0.12268503714213584</v>
      </c>
      <c r="AA38" s="48">
        <f t="shared" si="14"/>
        <v>-16.666666666666639</v>
      </c>
      <c r="AB38" s="48">
        <f t="shared" si="15"/>
        <v>3.3333333333333335</v>
      </c>
      <c r="AC38" s="48">
        <f t="shared" si="16"/>
        <v>-0.78633333333333177</v>
      </c>
      <c r="AD38" s="48">
        <f t="shared" si="17"/>
        <v>2.5470000000000015</v>
      </c>
      <c r="AE38" s="50">
        <f t="shared" si="18"/>
        <v>0.13458610878954225</v>
      </c>
      <c r="AF38" s="50">
        <f t="shared" si="19"/>
        <v>0.34279081908696429</v>
      </c>
      <c r="AG38" s="50">
        <f t="shared" si="20"/>
        <v>1.6511701755660524</v>
      </c>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row>
    <row r="39" spans="1:59">
      <c r="A39" s="40"/>
      <c r="B39" s="40"/>
      <c r="C39" s="47">
        <f>C38+1</f>
        <v>5</v>
      </c>
      <c r="D39" s="337">
        <f>D38-E38</f>
        <v>151836.66666666663</v>
      </c>
      <c r="E39" s="337">
        <f t="shared" si="21"/>
        <v>6073.4666666666662</v>
      </c>
      <c r="F39" s="337">
        <f t="shared" si="22"/>
        <v>9312.7501133333317</v>
      </c>
      <c r="G39" s="48"/>
      <c r="H39" s="337">
        <f>E39+F39</f>
        <v>15386.216779999999</v>
      </c>
      <c r="I39" s="337">
        <f t="shared" si="23"/>
        <v>11553.227077005618</v>
      </c>
      <c r="J39" s="50"/>
      <c r="K39" s="337">
        <f>K38</f>
        <v>13092.070290197838</v>
      </c>
      <c r="L39" s="337">
        <f t="shared" si="24"/>
        <v>9830.5946896176829</v>
      </c>
      <c r="M39" s="50"/>
      <c r="N39" s="337">
        <f>D$34*Q39</f>
        <v>10962.351203307971</v>
      </c>
      <c r="O39" s="337">
        <f t="shared" si="25"/>
        <v>8231.4278136475605</v>
      </c>
      <c r="P39" s="40"/>
      <c r="Q39" s="44">
        <f t="shared" si="26"/>
        <v>6.0165260934490851E-2</v>
      </c>
      <c r="R39" s="40"/>
      <c r="S39" s="40"/>
      <c r="T39" s="40"/>
      <c r="U39" s="45">
        <f t="shared" si="27"/>
        <v>0.75088160021398187</v>
      </c>
      <c r="V39" s="40"/>
      <c r="W39" s="40"/>
      <c r="X39" s="40"/>
      <c r="Y39" s="47">
        <f t="shared" si="12"/>
        <v>36</v>
      </c>
      <c r="Z39" s="44">
        <f t="shared" si="13"/>
        <v>0.12559700282196054</v>
      </c>
      <c r="AA39" s="48">
        <f t="shared" si="14"/>
        <v>-19.999999999999972</v>
      </c>
      <c r="AB39" s="48">
        <f t="shared" si="15"/>
        <v>3.3333333333333335</v>
      </c>
      <c r="AC39" s="48">
        <f t="shared" si="16"/>
        <v>-0.98291666666666511</v>
      </c>
      <c r="AD39" s="48">
        <f t="shared" si="17"/>
        <v>2.3504166666666686</v>
      </c>
      <c r="AE39" s="50">
        <f t="shared" si="18"/>
        <v>0.12709092168327132</v>
      </c>
      <c r="AF39" s="50">
        <f t="shared" si="19"/>
        <v>0.2987166205063892</v>
      </c>
      <c r="AG39" s="50">
        <f t="shared" si="20"/>
        <v>1.5962238849299395</v>
      </c>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row>
    <row r="40" spans="1:59">
      <c r="A40" s="40"/>
      <c r="B40" s="40"/>
      <c r="C40" s="47">
        <f t="shared" ref="C40:C63" si="28">C39+1</f>
        <v>6</v>
      </c>
      <c r="D40" s="337">
        <f t="shared" ref="D40:D63" si="29">D39-E39</f>
        <v>145763.19999999995</v>
      </c>
      <c r="E40" s="337">
        <f t="shared" si="21"/>
        <v>6073.4666666666662</v>
      </c>
      <c r="F40" s="337">
        <f t="shared" si="22"/>
        <v>8954.5674166666649</v>
      </c>
      <c r="G40" s="48"/>
      <c r="H40" s="337">
        <f t="shared" ref="H40:H63" si="30">E40+F40</f>
        <v>15028.034083333332</v>
      </c>
      <c r="I40" s="337">
        <f t="shared" si="23"/>
        <v>10655.845775928225</v>
      </c>
      <c r="J40" s="50"/>
      <c r="K40" s="337">
        <f t="shared" ref="K40:K63" si="31">K39</f>
        <v>13092.070290197838</v>
      </c>
      <c r="L40" s="337">
        <f t="shared" si="24"/>
        <v>9283.1225379425214</v>
      </c>
      <c r="M40" s="50"/>
      <c r="N40" s="337">
        <f t="shared" ref="N40:N63" si="32">D$34*Q40</f>
        <v>11234.806448310355</v>
      </c>
      <c r="O40" s="337">
        <f t="shared" si="25"/>
        <v>7966.2026431234362</v>
      </c>
      <c r="P40" s="40"/>
      <c r="Q40" s="44">
        <f t="shared" si="26"/>
        <v>6.166059169014048E-2</v>
      </c>
      <c r="R40" s="40"/>
      <c r="S40" s="40"/>
      <c r="T40" s="40"/>
      <c r="U40" s="45">
        <f t="shared" si="27"/>
        <v>0.70906452013879628</v>
      </c>
      <c r="V40" s="40"/>
      <c r="W40" s="40"/>
      <c r="X40" s="40"/>
      <c r="Y40" s="47">
        <f t="shared" si="12"/>
        <v>37</v>
      </c>
      <c r="Z40" s="44">
        <f t="shared" si="13"/>
        <v>0.12857808486933917</v>
      </c>
      <c r="AA40" s="48">
        <f t="shared" si="14"/>
        <v>-23.333333333333304</v>
      </c>
      <c r="AB40" s="48">
        <f t="shared" si="15"/>
        <v>3.3333333333333335</v>
      </c>
      <c r="AC40" s="48">
        <f t="shared" si="16"/>
        <v>-1.1794999999999982</v>
      </c>
      <c r="AD40" s="48">
        <f t="shared" si="17"/>
        <v>2.1538333333333353</v>
      </c>
      <c r="AE40" s="50">
        <f t="shared" si="18"/>
        <v>0.12001314637576083</v>
      </c>
      <c r="AF40" s="50">
        <f t="shared" si="19"/>
        <v>0.25848831510232645</v>
      </c>
      <c r="AG40" s="50">
        <f t="shared" si="20"/>
        <v>1.5431060520138999</v>
      </c>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row>
    <row r="41" spans="1:59">
      <c r="A41" s="40"/>
      <c r="B41" s="50"/>
      <c r="C41" s="47">
        <f t="shared" si="28"/>
        <v>7</v>
      </c>
      <c r="D41" s="337">
        <f t="shared" si="29"/>
        <v>139689.73333333328</v>
      </c>
      <c r="E41" s="337">
        <f t="shared" si="21"/>
        <v>6073.4666666666662</v>
      </c>
      <c r="F41" s="337">
        <f t="shared" si="22"/>
        <v>8596.3847199999964</v>
      </c>
      <c r="G41" s="48"/>
      <c r="H41" s="337">
        <f t="shared" si="30"/>
        <v>14669.851386666662</v>
      </c>
      <c r="I41" s="337">
        <f t="shared" si="23"/>
        <v>9822.584229084021</v>
      </c>
      <c r="J41" s="50"/>
      <c r="K41" s="337">
        <f t="shared" si="31"/>
        <v>13092.070290197838</v>
      </c>
      <c r="L41" s="337">
        <f t="shared" si="24"/>
        <v>8766.1394631058538</v>
      </c>
      <c r="M41" s="50"/>
      <c r="N41" s="337">
        <f t="shared" si="32"/>
        <v>11514.033220620395</v>
      </c>
      <c r="O41" s="337">
        <f t="shared" si="25"/>
        <v>7709.5233036109057</v>
      </c>
      <c r="P41" s="40"/>
      <c r="Q41" s="44">
        <f t="shared" si="26"/>
        <v>6.3193086982834601E-2</v>
      </c>
      <c r="R41" s="40"/>
      <c r="S41" s="40"/>
      <c r="T41" s="40"/>
      <c r="U41" s="45">
        <f t="shared" si="27"/>
        <v>0.66957626019386318</v>
      </c>
      <c r="V41" s="40"/>
      <c r="W41" s="40"/>
      <c r="X41" s="40"/>
      <c r="Y41" s="47">
        <f t="shared" si="12"/>
        <v>38</v>
      </c>
      <c r="Z41" s="44">
        <f t="shared" si="13"/>
        <v>0.13162992378171873</v>
      </c>
      <c r="AA41" s="48">
        <f t="shared" si="14"/>
        <v>-26.666666666666636</v>
      </c>
      <c r="AB41" s="48">
        <f t="shared" si="15"/>
        <v>3.3333333333333335</v>
      </c>
      <c r="AC41" s="48">
        <f t="shared" si="16"/>
        <v>-1.3760833333333315</v>
      </c>
      <c r="AD41" s="48">
        <f t="shared" si="17"/>
        <v>1.9572500000000019</v>
      </c>
      <c r="AE41" s="50">
        <f t="shared" si="18"/>
        <v>0.11332953693501811</v>
      </c>
      <c r="AF41" s="50">
        <f t="shared" si="19"/>
        <v>0.22181423616606441</v>
      </c>
      <c r="AG41" s="50">
        <f t="shared" si="20"/>
        <v>1.4917558308973913</v>
      </c>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row>
    <row r="42" spans="1:59">
      <c r="A42" s="40"/>
      <c r="B42" s="40"/>
      <c r="C42" s="47">
        <f t="shared" si="28"/>
        <v>8</v>
      </c>
      <c r="D42" s="337">
        <f t="shared" si="29"/>
        <v>133616.2666666666</v>
      </c>
      <c r="E42" s="337">
        <f t="shared" si="21"/>
        <v>6073.4666666666662</v>
      </c>
      <c r="F42" s="337">
        <f t="shared" si="22"/>
        <v>8238.2020233333296</v>
      </c>
      <c r="G42" s="48"/>
      <c r="H42" s="337">
        <f t="shared" si="30"/>
        <v>14311.668689999995</v>
      </c>
      <c r="I42" s="337">
        <f t="shared" si="23"/>
        <v>9049.0838769411948</v>
      </c>
      <c r="J42" s="50"/>
      <c r="K42" s="337">
        <f t="shared" si="31"/>
        <v>13092.070290197838</v>
      </c>
      <c r="L42" s="337">
        <f t="shared" si="24"/>
        <v>8277.9475087758019</v>
      </c>
      <c r="M42" s="50"/>
      <c r="N42" s="337">
        <f t="shared" si="32"/>
        <v>11800.199817905022</v>
      </c>
      <c r="O42" s="337">
        <f t="shared" si="25"/>
        <v>7461.1144395412084</v>
      </c>
      <c r="P42" s="40"/>
      <c r="Q42" s="44">
        <f t="shared" si="26"/>
        <v>6.4763670489698485E-2</v>
      </c>
      <c r="R42" s="40"/>
      <c r="S42" s="40"/>
      <c r="T42" s="40"/>
      <c r="U42" s="45">
        <f t="shared" si="27"/>
        <v>0.63228712688577471</v>
      </c>
      <c r="V42" s="40"/>
      <c r="W42" s="40"/>
      <c r="X42" s="40"/>
      <c r="Y42" s="47">
        <f t="shared" si="12"/>
        <v>39</v>
      </c>
      <c r="Z42" s="44">
        <f t="shared" si="13"/>
        <v>0.13475419899423902</v>
      </c>
      <c r="AA42" s="48">
        <f t="shared" si="14"/>
        <v>-29.999999999999968</v>
      </c>
      <c r="AB42" s="48">
        <f t="shared" si="15"/>
        <v>3.3333333333333335</v>
      </c>
      <c r="AC42" s="48">
        <f t="shared" si="16"/>
        <v>-1.5726666666666649</v>
      </c>
      <c r="AD42" s="48">
        <f t="shared" si="17"/>
        <v>1.7606666666666686</v>
      </c>
      <c r="AE42" s="50">
        <f t="shared" si="18"/>
        <v>0.10701814200997957</v>
      </c>
      <c r="AF42" s="50">
        <f t="shared" si="19"/>
        <v>0.18842327536557091</v>
      </c>
      <c r="AG42" s="50">
        <f t="shared" si="20"/>
        <v>1.4421144004406516</v>
      </c>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row>
    <row r="43" spans="1:59">
      <c r="A43" s="40"/>
      <c r="B43" s="40"/>
      <c r="C43" s="47">
        <f t="shared" si="28"/>
        <v>9</v>
      </c>
      <c r="D43" s="337">
        <f t="shared" si="29"/>
        <v>127542.79999999994</v>
      </c>
      <c r="E43" s="337">
        <f t="shared" si="21"/>
        <v>6073.4666666666662</v>
      </c>
      <c r="F43" s="337">
        <f t="shared" si="22"/>
        <v>7880.0193266666629</v>
      </c>
      <c r="G43" s="48"/>
      <c r="H43" s="337">
        <f t="shared" si="30"/>
        <v>13953.485993333328</v>
      </c>
      <c r="I43" s="337">
        <f t="shared" si="23"/>
        <v>8331.2727578702325</v>
      </c>
      <c r="J43" s="50"/>
      <c r="K43" s="337">
        <f t="shared" si="31"/>
        <v>13092.070290197838</v>
      </c>
      <c r="L43" s="337">
        <f t="shared" si="24"/>
        <v>7816.943278902525</v>
      </c>
      <c r="M43" s="50"/>
      <c r="N43" s="337">
        <f t="shared" si="32"/>
        <v>12093.478720654848</v>
      </c>
      <c r="O43" s="337">
        <f t="shared" si="25"/>
        <v>7220.7095675885721</v>
      </c>
      <c r="P43" s="40"/>
      <c r="Q43" s="44">
        <f t="shared" si="26"/>
        <v>6.6373288844673264E-2</v>
      </c>
      <c r="R43" s="40"/>
      <c r="S43" s="40"/>
      <c r="T43" s="40"/>
      <c r="U43" s="45">
        <f t="shared" si="27"/>
        <v>0.59707464943532629</v>
      </c>
      <c r="V43" s="40"/>
      <c r="W43" s="40"/>
      <c r="X43" s="40"/>
      <c r="Y43" s="47">
        <f t="shared" si="12"/>
        <v>40</v>
      </c>
      <c r="Z43" s="44">
        <f t="shared" si="13"/>
        <v>0.13795262980393005</v>
      </c>
      <c r="AA43" s="48">
        <f t="shared" si="14"/>
        <v>-33.3333333333333</v>
      </c>
      <c r="AB43" s="48">
        <f t="shared" si="15"/>
        <v>3.3333333333333335</v>
      </c>
      <c r="AC43" s="48">
        <f t="shared" si="16"/>
        <v>-1.7692499999999982</v>
      </c>
      <c r="AD43" s="48">
        <f t="shared" si="17"/>
        <v>1.5640833333333353</v>
      </c>
      <c r="AE43" s="50">
        <f t="shared" si="18"/>
        <v>0.10105823273446453</v>
      </c>
      <c r="AF43" s="50">
        <f t="shared" si="19"/>
        <v>0.15806349751609725</v>
      </c>
      <c r="AG43" s="50">
        <f t="shared" si="20"/>
        <v>1.3941248969056992</v>
      </c>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row>
    <row r="44" spans="1:59">
      <c r="A44" s="40"/>
      <c r="B44" s="40"/>
      <c r="C44" s="47">
        <f t="shared" si="28"/>
        <v>10</v>
      </c>
      <c r="D44" s="337">
        <f t="shared" si="29"/>
        <v>121469.33333333328</v>
      </c>
      <c r="E44" s="337">
        <f t="shared" si="21"/>
        <v>6073.4666666666662</v>
      </c>
      <c r="F44" s="337">
        <f t="shared" si="22"/>
        <v>7521.8366299999971</v>
      </c>
      <c r="G44" s="48"/>
      <c r="H44" s="337">
        <f t="shared" si="30"/>
        <v>13595.303296666663</v>
      </c>
      <c r="I44" s="337">
        <f t="shared" si="23"/>
        <v>7665.3471043454128</v>
      </c>
      <c r="J44" s="50"/>
      <c r="K44" s="337">
        <f t="shared" si="31"/>
        <v>13092.070290197838</v>
      </c>
      <c r="L44" s="337">
        <f t="shared" si="24"/>
        <v>7381.6126715951978</v>
      </c>
      <c r="M44" s="50"/>
      <c r="N44" s="337">
        <f t="shared" si="32"/>
        <v>12394.046696142885</v>
      </c>
      <c r="O44" s="337">
        <f t="shared" si="25"/>
        <v>6988.0507907973051</v>
      </c>
      <c r="P44" s="40"/>
      <c r="Q44" s="44">
        <f t="shared" si="26"/>
        <v>6.8022912209078204E-2</v>
      </c>
      <c r="R44" s="40"/>
      <c r="S44" s="40"/>
      <c r="T44" s="40"/>
      <c r="U44" s="45">
        <f t="shared" si="27"/>
        <v>0.56382317753991007</v>
      </c>
      <c r="V44" s="40"/>
      <c r="W44" s="40"/>
      <c r="X44" s="40"/>
      <c r="Y44" s="47">
        <f t="shared" si="12"/>
        <v>41</v>
      </c>
      <c r="Z44" s="44">
        <f t="shared" si="13"/>
        <v>0.14122697631584583</v>
      </c>
      <c r="AA44" s="48">
        <f t="shared" si="14"/>
        <v>-36.666666666666636</v>
      </c>
      <c r="AB44" s="48">
        <f t="shared" si="15"/>
        <v>3.3333333333333335</v>
      </c>
      <c r="AC44" s="48">
        <f t="shared" si="16"/>
        <v>-1.9658333333333313</v>
      </c>
      <c r="AD44" s="48">
        <f t="shared" si="17"/>
        <v>1.3675000000000022</v>
      </c>
      <c r="AE44" s="50">
        <f t="shared" si="18"/>
        <v>9.543023464620462E-2</v>
      </c>
      <c r="AF44" s="50">
        <f t="shared" si="19"/>
        <v>0.13050084587868502</v>
      </c>
      <c r="AG44" s="50">
        <f t="shared" si="20"/>
        <v>1.347732348819515</v>
      </c>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row>
    <row r="45" spans="1:59">
      <c r="A45" s="40"/>
      <c r="B45" s="40"/>
      <c r="C45" s="47">
        <f t="shared" si="28"/>
        <v>11</v>
      </c>
      <c r="D45" s="337">
        <f t="shared" si="29"/>
        <v>115395.86666666662</v>
      </c>
      <c r="E45" s="337">
        <f t="shared" si="21"/>
        <v>6073.4666666666662</v>
      </c>
      <c r="F45" s="337">
        <f t="shared" si="22"/>
        <v>7163.6539333333303</v>
      </c>
      <c r="G45" s="48"/>
      <c r="H45" s="337">
        <f t="shared" si="30"/>
        <v>13237.120599999997</v>
      </c>
      <c r="I45" s="337">
        <f t="shared" si="23"/>
        <v>7047.754100116621</v>
      </c>
      <c r="J45" s="50"/>
      <c r="K45" s="337">
        <f t="shared" si="31"/>
        <v>13092.070290197838</v>
      </c>
      <c r="L45" s="337">
        <f t="shared" si="24"/>
        <v>6970.5259062727609</v>
      </c>
      <c r="M45" s="50"/>
      <c r="N45" s="337">
        <f t="shared" si="32"/>
        <v>12702.084904967067</v>
      </c>
      <c r="O45" s="337">
        <f t="shared" si="25"/>
        <v>6762.8885219200247</v>
      </c>
      <c r="P45" s="40"/>
      <c r="Q45" s="44">
        <f t="shared" si="26"/>
        <v>6.971353485635369E-2</v>
      </c>
      <c r="R45" s="40"/>
      <c r="S45" s="40"/>
      <c r="T45" s="40"/>
      <c r="U45" s="45">
        <f t="shared" si="27"/>
        <v>0.53242350153677853</v>
      </c>
      <c r="V45" s="40"/>
      <c r="W45" s="40"/>
      <c r="X45" s="40"/>
      <c r="Y45" s="47">
        <f t="shared" si="12"/>
        <v>42</v>
      </c>
      <c r="Z45" s="44">
        <f t="shared" si="13"/>
        <v>0.14457904041165495</v>
      </c>
      <c r="AA45" s="48">
        <f t="shared" si="14"/>
        <v>-39.999999999999972</v>
      </c>
      <c r="AB45" s="48">
        <f t="shared" si="15"/>
        <v>3.3333333333333335</v>
      </c>
      <c r="AC45" s="48">
        <f t="shared" si="16"/>
        <v>-2.1624166666666649</v>
      </c>
      <c r="AD45" s="48">
        <f t="shared" si="17"/>
        <v>1.1709166666666686</v>
      </c>
      <c r="AE45" s="50">
        <f t="shared" si="18"/>
        <v>9.0115663397346113E-2</v>
      </c>
      <c r="AF45" s="50">
        <f t="shared" si="19"/>
        <v>0.10551793219967602</v>
      </c>
      <c r="AG45" s="50">
        <f t="shared" si="20"/>
        <v>1.3028836140047999</v>
      </c>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row>
    <row r="46" spans="1:59">
      <c r="A46" s="40"/>
      <c r="B46" s="40"/>
      <c r="C46" s="47">
        <f t="shared" si="28"/>
        <v>12</v>
      </c>
      <c r="D46" s="337">
        <f t="shared" si="29"/>
        <v>109322.39999999997</v>
      </c>
      <c r="E46" s="337">
        <f t="shared" si="21"/>
        <v>6073.4666666666662</v>
      </c>
      <c r="F46" s="337">
        <f t="shared" si="22"/>
        <v>6805.4712366666645</v>
      </c>
      <c r="G46" s="48"/>
      <c r="H46" s="337">
        <f t="shared" si="30"/>
        <v>12878.937903333332</v>
      </c>
      <c r="I46" s="337">
        <f t="shared" si="23"/>
        <v>6475.175726119568</v>
      </c>
      <c r="J46" s="50"/>
      <c r="K46" s="337">
        <f t="shared" si="31"/>
        <v>13092.070290197838</v>
      </c>
      <c r="L46" s="337">
        <f t="shared" si="24"/>
        <v>6582.3328277558603</v>
      </c>
      <c r="M46" s="50"/>
      <c r="N46" s="337">
        <f t="shared" si="32"/>
        <v>13017.779010240722</v>
      </c>
      <c r="O46" s="337">
        <f t="shared" si="25"/>
        <v>6544.9812156701946</v>
      </c>
      <c r="P46" s="40"/>
      <c r="Q46" s="44">
        <f t="shared" si="26"/>
        <v>7.1446175771337189E-2</v>
      </c>
      <c r="R46" s="40"/>
      <c r="S46" s="40"/>
      <c r="T46" s="40"/>
      <c r="U46" s="45">
        <f t="shared" si="27"/>
        <v>0.50277249371966148</v>
      </c>
      <c r="V46" s="40"/>
      <c r="W46" s="40"/>
      <c r="X46" s="40"/>
      <c r="Y46" s="47">
        <f t="shared" si="12"/>
        <v>43</v>
      </c>
      <c r="Z46" s="44">
        <f t="shared" si="13"/>
        <v>0.14801066674122088</v>
      </c>
      <c r="AA46" s="48">
        <f t="shared" si="14"/>
        <v>-43.333333333333307</v>
      </c>
      <c r="AB46" s="48">
        <f t="shared" si="15"/>
        <v>3.3333333333333335</v>
      </c>
      <c r="AC46" s="48">
        <f t="shared" si="16"/>
        <v>-2.3589999999999982</v>
      </c>
      <c r="AD46" s="48">
        <f t="shared" si="17"/>
        <v>0.97433333333333527</v>
      </c>
      <c r="AE46" s="50">
        <f t="shared" si="18"/>
        <v>8.5097064045275964E-2</v>
      </c>
      <c r="AF46" s="50">
        <f t="shared" si="19"/>
        <v>8.2912906068114051E-2</v>
      </c>
      <c r="AG46" s="50">
        <f t="shared" si="20"/>
        <v>1.2595273187061669</v>
      </c>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row>
    <row r="47" spans="1:59">
      <c r="A47" s="40"/>
      <c r="B47" s="40"/>
      <c r="C47" s="47">
        <f t="shared" si="28"/>
        <v>13</v>
      </c>
      <c r="D47" s="337">
        <f t="shared" si="29"/>
        <v>103248.93333333331</v>
      </c>
      <c r="E47" s="337">
        <f t="shared" si="21"/>
        <v>6073.4666666666662</v>
      </c>
      <c r="F47" s="337">
        <f t="shared" si="22"/>
        <v>6447.2885399999977</v>
      </c>
      <c r="G47" s="48"/>
      <c r="H47" s="337">
        <f t="shared" si="30"/>
        <v>12520.755206666665</v>
      </c>
      <c r="I47" s="337">
        <f t="shared" si="23"/>
        <v>5944.5136273370344</v>
      </c>
      <c r="J47" s="50"/>
      <c r="K47" s="337">
        <f t="shared" si="31"/>
        <v>13092.070290197838</v>
      </c>
      <c r="L47" s="337">
        <f t="shared" si="24"/>
        <v>6215.7584718769194</v>
      </c>
      <c r="M47" s="50"/>
      <c r="N47" s="337">
        <f t="shared" si="32"/>
        <v>13341.319289496851</v>
      </c>
      <c r="O47" s="337">
        <f t="shared" si="25"/>
        <v>6334.0951096017898</v>
      </c>
      <c r="P47" s="40"/>
      <c r="Q47" s="44">
        <f t="shared" si="26"/>
        <v>7.3221879264433548E-2</v>
      </c>
      <c r="R47" s="40"/>
      <c r="S47" s="40"/>
      <c r="T47" s="40"/>
      <c r="U47" s="45">
        <f t="shared" si="27"/>
        <v>0.47477276963069154</v>
      </c>
      <c r="V47" s="40"/>
      <c r="W47" s="40"/>
      <c r="X47" s="40"/>
      <c r="Y47" s="47">
        <f t="shared" si="12"/>
        <v>44</v>
      </c>
      <c r="Z47" s="44">
        <f t="shared" si="13"/>
        <v>0.15152374373771779</v>
      </c>
      <c r="AA47" s="48">
        <f t="shared" si="14"/>
        <v>-46.666666666666643</v>
      </c>
      <c r="AB47" s="48">
        <f t="shared" si="15"/>
        <v>3.3333333333333335</v>
      </c>
      <c r="AC47" s="48">
        <f t="shared" si="16"/>
        <v>-2.555583333333332</v>
      </c>
      <c r="AD47" s="48">
        <f t="shared" si="17"/>
        <v>0.7777500000000015</v>
      </c>
      <c r="AE47" s="50">
        <f t="shared" si="18"/>
        <v>8.0357953724380621E-2</v>
      </c>
      <c r="AF47" s="50">
        <f t="shared" si="19"/>
        <v>6.2498398509137146E-2</v>
      </c>
      <c r="AG47" s="50">
        <f t="shared" si="20"/>
        <v>1.2176137987420435</v>
      </c>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row>
    <row r="48" spans="1:59">
      <c r="A48" s="40"/>
      <c r="B48" s="40"/>
      <c r="C48" s="47">
        <f t="shared" si="28"/>
        <v>14</v>
      </c>
      <c r="D48" s="337">
        <f t="shared" si="29"/>
        <v>97175.466666666645</v>
      </c>
      <c r="E48" s="337">
        <f t="shared" si="21"/>
        <v>6073.4666666666662</v>
      </c>
      <c r="F48" s="337">
        <f t="shared" si="22"/>
        <v>6089.1058433333319</v>
      </c>
      <c r="G48" s="48"/>
      <c r="H48" s="337">
        <f t="shared" si="30"/>
        <v>12162.572509999998</v>
      </c>
      <c r="I48" s="337">
        <f t="shared" si="23"/>
        <v>5452.8749369973884</v>
      </c>
      <c r="J48" s="50"/>
      <c r="K48" s="337">
        <f t="shared" si="31"/>
        <v>13092.070290197838</v>
      </c>
      <c r="L48" s="337">
        <f t="shared" si="24"/>
        <v>5869.5988780442576</v>
      </c>
      <c r="M48" s="50"/>
      <c r="N48" s="337">
        <f t="shared" si="32"/>
        <v>13672.900749373635</v>
      </c>
      <c r="O48" s="337">
        <f t="shared" si="25"/>
        <v>6130.0039733380645</v>
      </c>
      <c r="P48" s="40"/>
      <c r="Q48" s="44">
        <f t="shared" si="26"/>
        <v>7.5041715601049566E-2</v>
      </c>
      <c r="R48" s="40"/>
      <c r="S48" s="40"/>
      <c r="T48" s="40"/>
      <c r="U48" s="45">
        <f t="shared" si="27"/>
        <v>0.44833236821520001</v>
      </c>
      <c r="V48" s="40"/>
      <c r="W48" s="40"/>
      <c r="X48" s="40"/>
      <c r="Y48" s="47">
        <f t="shared" si="12"/>
        <v>45</v>
      </c>
      <c r="Z48" s="44">
        <f t="shared" si="13"/>
        <v>0.15512020465684037</v>
      </c>
      <c r="AA48" s="48">
        <f t="shared" si="14"/>
        <v>-49.999999999999979</v>
      </c>
      <c r="AB48" s="48">
        <f t="shared" si="15"/>
        <v>3.3333333333333335</v>
      </c>
      <c r="AC48" s="48">
        <f t="shared" si="16"/>
        <v>-2.7521666666666653</v>
      </c>
      <c r="AD48" s="48">
        <f t="shared" si="17"/>
        <v>0.58116666666666816</v>
      </c>
      <c r="AE48" s="50">
        <f t="shared" si="18"/>
        <v>7.588276751045174E-2</v>
      </c>
      <c r="AF48" s="50">
        <f t="shared" si="19"/>
        <v>4.4100535051490981E-2</v>
      </c>
      <c r="AG48" s="50">
        <f t="shared" si="20"/>
        <v>1.1770950426148712</v>
      </c>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row>
    <row r="49" spans="1:59">
      <c r="A49" s="40"/>
      <c r="B49" s="40"/>
      <c r="C49" s="47">
        <f t="shared" si="28"/>
        <v>15</v>
      </c>
      <c r="D49" s="337">
        <f t="shared" si="29"/>
        <v>91101.999999999985</v>
      </c>
      <c r="E49" s="337">
        <f t="shared" si="21"/>
        <v>6073.4666666666662</v>
      </c>
      <c r="F49" s="337">
        <f t="shared" si="22"/>
        <v>5730.9231466666652</v>
      </c>
      <c r="G49" s="48"/>
      <c r="H49" s="337">
        <f t="shared" si="30"/>
        <v>11804.389813333331</v>
      </c>
      <c r="I49" s="337">
        <f t="shared" si="23"/>
        <v>4997.5589984155577</v>
      </c>
      <c r="J49" s="50"/>
      <c r="K49" s="337">
        <f t="shared" si="31"/>
        <v>13092.070290197838</v>
      </c>
      <c r="L49" s="337">
        <f t="shared" si="24"/>
        <v>5542.7171350072076</v>
      </c>
      <c r="M49" s="50"/>
      <c r="N49" s="337">
        <f t="shared" si="32"/>
        <v>14012.723243150311</v>
      </c>
      <c r="O49" s="337">
        <f t="shared" si="25"/>
        <v>5932.4888658804566</v>
      </c>
      <c r="P49" s="40"/>
      <c r="Q49" s="44">
        <f t="shared" si="26"/>
        <v>7.6906781646672473E-2</v>
      </c>
      <c r="R49" s="40"/>
      <c r="S49" s="40"/>
      <c r="T49" s="40"/>
      <c r="U49" s="45">
        <f t="shared" si="27"/>
        <v>0.42336444978889964</v>
      </c>
      <c r="V49" s="40"/>
      <c r="W49" s="40"/>
      <c r="X49" s="40"/>
      <c r="Y49" s="47">
        <f t="shared" si="12"/>
        <v>46</v>
      </c>
      <c r="Z49" s="44">
        <f t="shared" si="13"/>
        <v>0.15880202864067947</v>
      </c>
      <c r="AA49" s="48">
        <f t="shared" si="14"/>
        <v>-53.333333333333314</v>
      </c>
      <c r="AB49" s="48">
        <f t="shared" si="15"/>
        <v>3.3333333333333335</v>
      </c>
      <c r="AC49" s="48">
        <f t="shared" si="16"/>
        <v>-2.9487499999999986</v>
      </c>
      <c r="AD49" s="48">
        <f t="shared" si="17"/>
        <v>0.38458333333333483</v>
      </c>
      <c r="AE49" s="50">
        <f t="shared" si="18"/>
        <v>7.1656807299937883E-2</v>
      </c>
      <c r="AF49" s="50">
        <f t="shared" si="19"/>
        <v>2.7558013807434553E-2</v>
      </c>
      <c r="AG49" s="50">
        <f t="shared" si="20"/>
        <v>1.1379246365144384</v>
      </c>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row>
    <row r="50" spans="1:59">
      <c r="A50" s="40"/>
      <c r="B50" s="40"/>
      <c r="C50" s="47">
        <f t="shared" si="28"/>
        <v>16</v>
      </c>
      <c r="D50" s="337">
        <f t="shared" si="29"/>
        <v>85028.533333333326</v>
      </c>
      <c r="E50" s="337">
        <f t="shared" si="21"/>
        <v>6073.4666666666662</v>
      </c>
      <c r="F50" s="337">
        <f t="shared" si="22"/>
        <v>5372.7404499999993</v>
      </c>
      <c r="G50" s="48"/>
      <c r="H50" s="337">
        <f t="shared" si="30"/>
        <v>11446.207116666665</v>
      </c>
      <c r="I50" s="337">
        <f t="shared" si="23"/>
        <v>4576.0449284613615</v>
      </c>
      <c r="J50" s="50"/>
      <c r="K50" s="337">
        <f t="shared" si="31"/>
        <v>13092.070290197838</v>
      </c>
      <c r="L50" s="337">
        <f t="shared" si="24"/>
        <v>5234.0396468351073</v>
      </c>
      <c r="M50" s="50"/>
      <c r="N50" s="337">
        <f t="shared" si="32"/>
        <v>14360.991591204242</v>
      </c>
      <c r="O50" s="337">
        <f t="shared" si="25"/>
        <v>5741.3379007372205</v>
      </c>
      <c r="P50" s="40"/>
      <c r="Q50" s="44">
        <f t="shared" si="26"/>
        <v>7.8818201527980955E-2</v>
      </c>
      <c r="R50" s="40"/>
      <c r="S50" s="40"/>
      <c r="T50" s="40"/>
      <c r="U50" s="45">
        <f t="shared" si="27"/>
        <v>0.39978701082546769</v>
      </c>
      <c r="V50" s="40"/>
      <c r="W50" s="40"/>
      <c r="X50" s="40"/>
      <c r="Y50" s="47">
        <f t="shared" si="12"/>
        <v>47</v>
      </c>
      <c r="Z50" s="44">
        <f t="shared" si="13"/>
        <v>0.16257124180684951</v>
      </c>
      <c r="AA50" s="48">
        <f t="shared" si="14"/>
        <v>-56.66666666666665</v>
      </c>
      <c r="AB50" s="48">
        <f t="shared" si="15"/>
        <v>3.3333333333333335</v>
      </c>
      <c r="AC50" s="48">
        <f t="shared" si="16"/>
        <v>-3.145333333333332</v>
      </c>
      <c r="AD50" s="48">
        <f t="shared" si="17"/>
        <v>0.1880000000000015</v>
      </c>
      <c r="AE50" s="50">
        <f t="shared" si="18"/>
        <v>6.7666193536143809E-2</v>
      </c>
      <c r="AF50" s="50">
        <f t="shared" si="19"/>
        <v>1.2721244384795138E-2</v>
      </c>
      <c r="AG50" s="50">
        <f t="shared" si="20"/>
        <v>1.1000577111513512</v>
      </c>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row>
    <row r="51" spans="1:59">
      <c r="A51" s="40"/>
      <c r="B51" s="40"/>
      <c r="C51" s="47">
        <f t="shared" si="28"/>
        <v>17</v>
      </c>
      <c r="D51" s="337">
        <f t="shared" si="29"/>
        <v>78955.066666666666</v>
      </c>
      <c r="E51" s="337">
        <f t="shared" si="21"/>
        <v>6073.4666666666662</v>
      </c>
      <c r="F51" s="337">
        <f t="shared" si="22"/>
        <v>5014.5577533333326</v>
      </c>
      <c r="G51" s="48"/>
      <c r="H51" s="337">
        <f t="shared" si="30"/>
        <v>11088.024419999998</v>
      </c>
      <c r="I51" s="337">
        <f t="shared" si="23"/>
        <v>4185.9799700952235</v>
      </c>
      <c r="J51" s="50"/>
      <c r="K51" s="337">
        <f t="shared" si="31"/>
        <v>13092.070290197838</v>
      </c>
      <c r="L51" s="337">
        <f t="shared" si="24"/>
        <v>4942.5526068463441</v>
      </c>
      <c r="M51" s="50"/>
      <c r="N51" s="337">
        <f t="shared" si="32"/>
        <v>14717.915704461811</v>
      </c>
      <c r="O51" s="337">
        <f t="shared" si="25"/>
        <v>5556.3460186198872</v>
      </c>
      <c r="P51" s="40"/>
      <c r="Q51" s="44">
        <f t="shared" si="26"/>
        <v>8.0777127310387317E-2</v>
      </c>
      <c r="R51" s="40"/>
      <c r="S51" s="40"/>
      <c r="T51" s="40"/>
      <c r="U51" s="45">
        <f t="shared" si="27"/>
        <v>0.37752261462779357</v>
      </c>
      <c r="V51" s="40"/>
      <c r="W51" s="40"/>
      <c r="X51" s="40"/>
      <c r="Y51" s="47">
        <f t="shared" si="12"/>
        <v>48</v>
      </c>
      <c r="Z51" s="44">
        <f t="shared" si="13"/>
        <v>0.16642991836346638</v>
      </c>
      <c r="AA51" s="48">
        <f t="shared" si="14"/>
        <v>-59.999999999999986</v>
      </c>
      <c r="AB51" s="48">
        <f t="shared" si="15"/>
        <v>3.3333333333333335</v>
      </c>
      <c r="AC51" s="48">
        <f t="shared" si="16"/>
        <v>-3.3419166666666658</v>
      </c>
      <c r="AD51" s="48">
        <f t="shared" si="17"/>
        <v>-8.583333333332277E-3</v>
      </c>
      <c r="AE51" s="50">
        <f t="shared" si="18"/>
        <v>6.3897819623828511E-2</v>
      </c>
      <c r="AF51" s="50">
        <f t="shared" si="19"/>
        <v>-5.4845628510446056E-4</v>
      </c>
      <c r="AG51" s="50">
        <f t="shared" si="20"/>
        <v>1.063450890359728</v>
      </c>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row>
    <row r="52" spans="1:59">
      <c r="A52" s="40"/>
      <c r="B52" s="40"/>
      <c r="C52" s="47">
        <f t="shared" si="28"/>
        <v>18</v>
      </c>
      <c r="D52" s="337">
        <f t="shared" si="29"/>
        <v>72881.600000000006</v>
      </c>
      <c r="E52" s="337">
        <f t="shared" si="21"/>
        <v>6073.4666666666662</v>
      </c>
      <c r="F52" s="337">
        <f t="shared" si="22"/>
        <v>4656.3750566666668</v>
      </c>
      <c r="G52" s="48"/>
      <c r="H52" s="337">
        <f t="shared" si="30"/>
        <v>10729.841723333333</v>
      </c>
      <c r="I52" s="337">
        <f t="shared" si="23"/>
        <v>3825.1685846551522</v>
      </c>
      <c r="J52" s="50"/>
      <c r="K52" s="337">
        <f t="shared" si="31"/>
        <v>13092.070290197838</v>
      </c>
      <c r="L52" s="337">
        <f t="shared" si="24"/>
        <v>4667.2986679065543</v>
      </c>
      <c r="M52" s="50"/>
      <c r="N52" s="337">
        <f t="shared" si="32"/>
        <v>15083.710710917499</v>
      </c>
      <c r="O52" s="337">
        <f t="shared" si="25"/>
        <v>5377.3147674636593</v>
      </c>
      <c r="P52" s="40"/>
      <c r="Q52" s="44">
        <f t="shared" si="26"/>
        <v>8.2784739692418938E-2</v>
      </c>
      <c r="R52" s="40"/>
      <c r="S52" s="40"/>
      <c r="T52" s="40"/>
      <c r="U52" s="45">
        <f t="shared" si="27"/>
        <v>0.35649813699831773</v>
      </c>
      <c r="V52" s="40"/>
      <c r="W52" s="40"/>
      <c r="X52" s="40"/>
      <c r="Y52" s="47">
        <f t="shared" si="12"/>
        <v>49</v>
      </c>
      <c r="Z52" s="44">
        <f t="shared" si="13"/>
        <v>0.17038018175058972</v>
      </c>
      <c r="AA52" s="48">
        <f t="shared" si="14"/>
        <v>-63.333333333333321</v>
      </c>
      <c r="AB52" s="48">
        <f t="shared" si="15"/>
        <v>3.3333333333333335</v>
      </c>
      <c r="AC52" s="48">
        <f t="shared" si="16"/>
        <v>-3.5384999999999991</v>
      </c>
      <c r="AD52" s="48">
        <f t="shared" si="17"/>
        <v>-0.20516666666666561</v>
      </c>
      <c r="AE52" s="50">
        <f t="shared" si="18"/>
        <v>6.0339308882484018E-2</v>
      </c>
      <c r="AF52" s="50">
        <f t="shared" si="19"/>
        <v>-1.2379614872389574E-2</v>
      </c>
      <c r="AG52" s="50">
        <f t="shared" si="20"/>
        <v>1.02806224141026</v>
      </c>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row>
    <row r="53" spans="1:59">
      <c r="A53" s="40"/>
      <c r="B53" s="40"/>
      <c r="C53" s="47">
        <f t="shared" si="28"/>
        <v>19</v>
      </c>
      <c r="D53" s="337">
        <f t="shared" si="29"/>
        <v>66808.133333333346</v>
      </c>
      <c r="E53" s="337">
        <f t="shared" si="21"/>
        <v>6073.4666666666662</v>
      </c>
      <c r="F53" s="337">
        <f t="shared" si="22"/>
        <v>4298.19236</v>
      </c>
      <c r="G53" s="48"/>
      <c r="H53" s="337">
        <f t="shared" si="30"/>
        <v>10371.659026666666</v>
      </c>
      <c r="I53" s="337">
        <f t="shared" si="23"/>
        <v>3491.5622376245447</v>
      </c>
      <c r="J53" s="50"/>
      <c r="K53" s="337">
        <f t="shared" si="31"/>
        <v>13092.070290197838</v>
      </c>
      <c r="L53" s="337">
        <f t="shared" si="24"/>
        <v>4407.3737981600643</v>
      </c>
      <c r="M53" s="50"/>
      <c r="N53" s="337">
        <f t="shared" si="32"/>
        <v>15458.597085297477</v>
      </c>
      <c r="O53" s="337">
        <f t="shared" si="25"/>
        <v>5204.0520895358013</v>
      </c>
      <c r="P53" s="40"/>
      <c r="Q53" s="44">
        <f t="shared" si="26"/>
        <v>8.484224871735789E-2</v>
      </c>
      <c r="R53" s="40"/>
      <c r="S53" s="40"/>
      <c r="T53" s="40"/>
      <c r="U53" s="45">
        <f t="shared" si="27"/>
        <v>0.33664452607315354</v>
      </c>
      <c r="V53" s="40"/>
      <c r="W53" s="40"/>
      <c r="X53" s="40"/>
      <c r="Y53" s="47">
        <f t="shared" si="12"/>
        <v>50</v>
      </c>
      <c r="Z53" s="44">
        <f t="shared" si="13"/>
        <v>0.17442420580875759</v>
      </c>
      <c r="AA53" s="48">
        <f t="shared" si="14"/>
        <v>-66.666666666666657</v>
      </c>
      <c r="AB53" s="48">
        <f t="shared" si="15"/>
        <v>3.3333333333333335</v>
      </c>
      <c r="AC53" s="48">
        <f t="shared" si="16"/>
        <v>-3.7350833333333324</v>
      </c>
      <c r="AD53" s="48">
        <f t="shared" si="17"/>
        <v>-0.40174999999999894</v>
      </c>
      <c r="AE53" s="50">
        <f t="shared" si="18"/>
        <v>5.6978973896913546E-2</v>
      </c>
      <c r="AF53" s="50">
        <f t="shared" si="19"/>
        <v>-2.2891302763084955E-2</v>
      </c>
      <c r="AG53" s="50">
        <f t="shared" si="20"/>
        <v>0.99385122697670747</v>
      </c>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row>
    <row r="54" spans="1:59">
      <c r="A54" s="40"/>
      <c r="B54" s="40"/>
      <c r="C54" s="47">
        <f t="shared" si="28"/>
        <v>20</v>
      </c>
      <c r="D54" s="337">
        <f t="shared" si="29"/>
        <v>60734.666666666679</v>
      </c>
      <c r="E54" s="337">
        <f t="shared" si="21"/>
        <v>6073.4666666666662</v>
      </c>
      <c r="F54" s="337">
        <f t="shared" si="22"/>
        <v>3940.0096633333342</v>
      </c>
      <c r="G54" s="48"/>
      <c r="H54" s="337">
        <f t="shared" si="30"/>
        <v>10013.476330000001</v>
      </c>
      <c r="I54" s="337">
        <f t="shared" si="23"/>
        <v>3183.2498344697378</v>
      </c>
      <c r="J54" s="50"/>
      <c r="K54" s="337">
        <f t="shared" si="31"/>
        <v>13092.070290197838</v>
      </c>
      <c r="L54" s="337">
        <f t="shared" si="24"/>
        <v>4161.9243118676686</v>
      </c>
      <c r="M54" s="50"/>
      <c r="N54" s="337">
        <f t="shared" si="32"/>
        <v>15842.800781945776</v>
      </c>
      <c r="O54" s="337">
        <f t="shared" si="25"/>
        <v>5036.3721154035948</v>
      </c>
      <c r="P54" s="40"/>
      <c r="Q54" s="44">
        <f t="shared" si="26"/>
        <v>8.6950894502567322E-2</v>
      </c>
      <c r="R54" s="40"/>
      <c r="S54" s="40"/>
      <c r="T54" s="40"/>
      <c r="U54" s="45">
        <f t="shared" si="27"/>
        <v>0.31789657553120093</v>
      </c>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row>
    <row r="55" spans="1:59" ht="25.5">
      <c r="A55" s="40"/>
      <c r="B55" s="40"/>
      <c r="C55" s="47">
        <f t="shared" si="28"/>
        <v>21</v>
      </c>
      <c r="D55" s="337">
        <f t="shared" si="29"/>
        <v>54661.200000000012</v>
      </c>
      <c r="E55" s="337">
        <f t="shared" si="21"/>
        <v>6073.4666666666662</v>
      </c>
      <c r="F55" s="337">
        <f t="shared" si="22"/>
        <v>3581.8269666666674</v>
      </c>
      <c r="G55" s="48"/>
      <c r="H55" s="337">
        <f t="shared" si="30"/>
        <v>9655.2936333333346</v>
      </c>
      <c r="I55" s="337">
        <f t="shared" si="23"/>
        <v>2898.448765820604</v>
      </c>
      <c r="J55" s="50"/>
      <c r="K55" s="337">
        <f t="shared" si="31"/>
        <v>13092.070290197838</v>
      </c>
      <c r="L55" s="337">
        <f t="shared" si="24"/>
        <v>3930.14406559897</v>
      </c>
      <c r="M55" s="50"/>
      <c r="N55" s="337">
        <f t="shared" si="32"/>
        <v>16236.553371013208</v>
      </c>
      <c r="O55" s="337">
        <f t="shared" si="25"/>
        <v>4874.0949645408773</v>
      </c>
      <c r="P55" s="40"/>
      <c r="Q55" s="44">
        <f t="shared" si="26"/>
        <v>8.9111947986944343E-2</v>
      </c>
      <c r="R55" s="40"/>
      <c r="S55" s="40"/>
      <c r="T55" s="40"/>
      <c r="U55" s="45">
        <f t="shared" si="27"/>
        <v>0.30019271043339169</v>
      </c>
      <c r="V55" s="40"/>
      <c r="W55" s="40"/>
      <c r="X55" s="40"/>
      <c r="Y55" s="40"/>
      <c r="Z55" s="40"/>
      <c r="AA55" s="40"/>
      <c r="AB55" s="40"/>
      <c r="AC55" s="40"/>
      <c r="AD55" s="40"/>
      <c r="AE55" s="63" t="s">
        <v>124</v>
      </c>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row>
    <row r="56" spans="1:59">
      <c r="A56" s="40"/>
      <c r="B56" s="40"/>
      <c r="C56" s="47">
        <f t="shared" si="28"/>
        <v>22</v>
      </c>
      <c r="D56" s="337">
        <f t="shared" si="29"/>
        <v>48587.733333333344</v>
      </c>
      <c r="E56" s="337">
        <f t="shared" si="21"/>
        <v>6073.4666666666662</v>
      </c>
      <c r="F56" s="337">
        <f t="shared" si="22"/>
        <v>3223.6442700000007</v>
      </c>
      <c r="G56" s="48"/>
      <c r="H56" s="337">
        <f t="shared" si="30"/>
        <v>9297.1109366666678</v>
      </c>
      <c r="I56" s="337">
        <f t="shared" si="23"/>
        <v>2635.4965237875263</v>
      </c>
      <c r="J56" s="50"/>
      <c r="K56" s="337">
        <f t="shared" si="31"/>
        <v>13092.070290197838</v>
      </c>
      <c r="L56" s="337">
        <f t="shared" si="24"/>
        <v>3711.2718105705699</v>
      </c>
      <c r="M56" s="50"/>
      <c r="N56" s="337">
        <f t="shared" si="32"/>
        <v>16640.092178031064</v>
      </c>
      <c r="O56" s="337">
        <f t="shared" si="25"/>
        <v>4717.0465523592384</v>
      </c>
      <c r="P56" s="40"/>
      <c r="Q56" s="44">
        <f t="shared" si="26"/>
        <v>9.1326711696949919E-2</v>
      </c>
      <c r="R56" s="40"/>
      <c r="S56" s="40"/>
      <c r="T56" s="40"/>
      <c r="U56" s="45">
        <f t="shared" si="27"/>
        <v>0.283474784988684</v>
      </c>
      <c r="V56" s="40"/>
      <c r="W56" s="40"/>
      <c r="X56" s="40"/>
      <c r="Y56" s="40"/>
      <c r="Z56" s="40"/>
      <c r="AA56" s="40"/>
      <c r="AB56" s="40"/>
      <c r="AC56" s="40"/>
      <c r="AD56" s="40"/>
      <c r="AE56" s="63"/>
      <c r="AF56" s="50">
        <f>SUM(AF4:AF53)</f>
        <v>103.79859825979422</v>
      </c>
      <c r="AG56" s="50">
        <f>SUM(AG4:AG53)</f>
        <v>127.93965576980274</v>
      </c>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row>
    <row r="57" spans="1:59">
      <c r="A57" s="40"/>
      <c r="B57" s="40"/>
      <c r="C57" s="47">
        <f t="shared" si="28"/>
        <v>23</v>
      </c>
      <c r="D57" s="337">
        <f t="shared" si="29"/>
        <v>42514.266666666677</v>
      </c>
      <c r="E57" s="337">
        <f t="shared" si="21"/>
        <v>6073.4666666666662</v>
      </c>
      <c r="F57" s="337">
        <f t="shared" si="22"/>
        <v>2865.4615733333339</v>
      </c>
      <c r="G57" s="48"/>
      <c r="H57" s="337">
        <f t="shared" si="30"/>
        <v>8938.9282400000011</v>
      </c>
      <c r="I57" s="337">
        <f t="shared" si="23"/>
        <v>2392.842853573763</v>
      </c>
      <c r="J57" s="50"/>
      <c r="K57" s="337">
        <f t="shared" si="31"/>
        <v>13092.070290197838</v>
      </c>
      <c r="L57" s="337">
        <f t="shared" si="24"/>
        <v>3504.5886924342594</v>
      </c>
      <c r="M57" s="50"/>
      <c r="N57" s="337">
        <f t="shared" si="32"/>
        <v>17053.66042695376</v>
      </c>
      <c r="O57" s="337">
        <f t="shared" si="25"/>
        <v>4565.0584034568765</v>
      </c>
      <c r="P57" s="40"/>
      <c r="Q57" s="44">
        <f t="shared" si="26"/>
        <v>9.3596520531677468E-2</v>
      </c>
      <c r="R57" s="40"/>
      <c r="S57" s="40"/>
      <c r="T57" s="40"/>
      <c r="U57" s="45">
        <f t="shared" si="27"/>
        <v>0.26768789158260015</v>
      </c>
      <c r="V57" s="40"/>
      <c r="W57" s="40"/>
      <c r="X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row>
    <row r="58" spans="1:59">
      <c r="A58" s="40"/>
      <c r="B58" s="40"/>
      <c r="C58" s="47">
        <f t="shared" si="28"/>
        <v>24</v>
      </c>
      <c r="D58" s="337">
        <f t="shared" si="29"/>
        <v>36440.80000000001</v>
      </c>
      <c r="E58" s="337">
        <f t="shared" si="21"/>
        <v>6073.4666666666662</v>
      </c>
      <c r="F58" s="337">
        <f t="shared" si="22"/>
        <v>2507.2788766666672</v>
      </c>
      <c r="G58" s="48"/>
      <c r="H58" s="337">
        <f t="shared" si="30"/>
        <v>8580.7455433333344</v>
      </c>
      <c r="I58" s="337">
        <f t="shared" si="23"/>
        <v>2169.0424067628537</v>
      </c>
      <c r="J58" s="50"/>
      <c r="K58" s="337">
        <f t="shared" si="31"/>
        <v>13092.070290197838</v>
      </c>
      <c r="L58" s="337">
        <f t="shared" si="24"/>
        <v>3309.4158903036041</v>
      </c>
      <c r="M58" s="50"/>
      <c r="N58" s="337">
        <f t="shared" si="32"/>
        <v>17477.507386756606</v>
      </c>
      <c r="O58" s="337">
        <f t="shared" si="25"/>
        <v>4417.967470884766</v>
      </c>
      <c r="P58" s="40"/>
      <c r="Q58" s="44">
        <f t="shared" si="26"/>
        <v>9.5922742567433231E-2</v>
      </c>
      <c r="R58" s="40"/>
      <c r="S58" s="40"/>
      <c r="T58" s="40"/>
      <c r="U58" s="45">
        <f t="shared" si="27"/>
        <v>0.25278018044108702</v>
      </c>
      <c r="V58" s="40"/>
      <c r="W58" s="40"/>
      <c r="X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row>
    <row r="59" spans="1:59">
      <c r="A59" s="40"/>
      <c r="B59" s="40"/>
      <c r="C59" s="47">
        <f t="shared" si="28"/>
        <v>25</v>
      </c>
      <c r="D59" s="337">
        <f t="shared" si="29"/>
        <v>30367.333333333343</v>
      </c>
      <c r="E59" s="337">
        <f t="shared" si="21"/>
        <v>6073.4666666666662</v>
      </c>
      <c r="F59" s="337">
        <f t="shared" si="22"/>
        <v>2149.0961800000005</v>
      </c>
      <c r="G59" s="48"/>
      <c r="H59" s="337">
        <f t="shared" si="30"/>
        <v>8222.5628466666676</v>
      </c>
      <c r="I59" s="337">
        <f t="shared" si="23"/>
        <v>1962.747864745229</v>
      </c>
      <c r="J59" s="50"/>
      <c r="K59" s="337">
        <f t="shared" si="31"/>
        <v>13092.070290197838</v>
      </c>
      <c r="L59" s="337">
        <f t="shared" si="24"/>
        <v>3125.1123872646708</v>
      </c>
      <c r="M59" s="50"/>
      <c r="N59" s="337">
        <f t="shared" si="32"/>
        <v>17911.88852167708</v>
      </c>
      <c r="O59" s="337">
        <f t="shared" si="25"/>
        <v>4275.6159612362599</v>
      </c>
      <c r="P59" s="40"/>
      <c r="Q59" s="44">
        <f t="shared" si="26"/>
        <v>9.8306779882313677E-2</v>
      </c>
      <c r="R59" s="40"/>
      <c r="S59" s="40"/>
      <c r="T59" s="40"/>
      <c r="U59" s="45">
        <f t="shared" si="27"/>
        <v>0.23870268933741315</v>
      </c>
      <c r="V59" s="40"/>
      <c r="W59" s="40"/>
      <c r="X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row>
    <row r="60" spans="1:59">
      <c r="A60" s="40"/>
      <c r="B60" s="40"/>
      <c r="C60" s="47">
        <f t="shared" si="28"/>
        <v>26</v>
      </c>
      <c r="D60" s="337">
        <f t="shared" si="29"/>
        <v>24293.866666666676</v>
      </c>
      <c r="E60" s="337">
        <f t="shared" si="21"/>
        <v>6073.4666666666662</v>
      </c>
      <c r="F60" s="337">
        <f t="shared" si="22"/>
        <v>1790.9134833333339</v>
      </c>
      <c r="G60" s="48"/>
      <c r="H60" s="337">
        <f t="shared" si="30"/>
        <v>7864.38015</v>
      </c>
      <c r="I60" s="337">
        <f t="shared" si="23"/>
        <v>1772.7035027047552</v>
      </c>
      <c r="J60" s="50"/>
      <c r="K60" s="337">
        <f t="shared" si="31"/>
        <v>13092.070290197838</v>
      </c>
      <c r="L60" s="337">
        <f t="shared" si="24"/>
        <v>2951.0728650484389</v>
      </c>
      <c r="M60" s="50"/>
      <c r="N60" s="337">
        <f t="shared" si="32"/>
        <v>18357.06564519017</v>
      </c>
      <c r="O60" s="337">
        <f t="shared" si="25"/>
        <v>4137.8511653724854</v>
      </c>
      <c r="P60" s="40"/>
      <c r="Q60" s="44">
        <f t="shared" si="26"/>
        <v>0.10075006940127643</v>
      </c>
      <c r="R60" s="40"/>
      <c r="S60" s="40"/>
      <c r="T60" s="40"/>
      <c r="U60" s="45">
        <f t="shared" si="27"/>
        <v>0.22540918278279762</v>
      </c>
      <c r="V60" s="40"/>
      <c r="W60" s="40"/>
      <c r="X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row>
    <row r="61" spans="1:59">
      <c r="A61" s="40"/>
      <c r="B61" s="40"/>
      <c r="C61" s="47">
        <f t="shared" si="28"/>
        <v>27</v>
      </c>
      <c r="D61" s="337">
        <f t="shared" si="29"/>
        <v>18220.400000000009</v>
      </c>
      <c r="E61" s="337">
        <f t="shared" si="21"/>
        <v>6073.4666666666662</v>
      </c>
      <c r="F61" s="337">
        <f t="shared" si="22"/>
        <v>1432.7307866666672</v>
      </c>
      <c r="G61" s="48"/>
      <c r="H61" s="337">
        <f t="shared" si="30"/>
        <v>7506.1974533333332</v>
      </c>
      <c r="I61" s="337">
        <f t="shared" si="23"/>
        <v>1597.7391664224208</v>
      </c>
      <c r="J61" s="50"/>
      <c r="K61" s="337">
        <f t="shared" si="31"/>
        <v>13092.070290197838</v>
      </c>
      <c r="L61" s="337">
        <f t="shared" si="24"/>
        <v>2786.725715950271</v>
      </c>
      <c r="M61" s="50"/>
      <c r="N61" s="337">
        <f t="shared" si="32"/>
        <v>18813.307077810561</v>
      </c>
      <c r="O61" s="337">
        <f t="shared" si="25"/>
        <v>4004.5252946019505</v>
      </c>
      <c r="P61" s="40"/>
      <c r="Q61" s="44">
        <f t="shared" si="26"/>
        <v>0.10325408376221468</v>
      </c>
      <c r="R61" s="40"/>
      <c r="S61" s="40"/>
      <c r="T61" s="40"/>
      <c r="U61" s="45">
        <f t="shared" si="27"/>
        <v>0.21285600017261747</v>
      </c>
      <c r="V61" s="40"/>
      <c r="W61" s="40"/>
      <c r="X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row>
    <row r="62" spans="1:59">
      <c r="A62" s="40"/>
      <c r="B62" s="40"/>
      <c r="C62" s="47">
        <f t="shared" si="28"/>
        <v>28</v>
      </c>
      <c r="D62" s="337">
        <f t="shared" si="29"/>
        <v>12146.933333333342</v>
      </c>
      <c r="E62" s="337">
        <f t="shared" si="21"/>
        <v>6073.4666666666662</v>
      </c>
      <c r="F62" s="337">
        <f t="shared" si="22"/>
        <v>1074.5480900000005</v>
      </c>
      <c r="G62" s="48"/>
      <c r="H62" s="337">
        <f t="shared" si="30"/>
        <v>7148.0147566666665</v>
      </c>
      <c r="I62" s="337">
        <f t="shared" si="23"/>
        <v>1436.7646358780069</v>
      </c>
      <c r="J62" s="50"/>
      <c r="K62" s="337">
        <f t="shared" si="31"/>
        <v>13092.070290197838</v>
      </c>
      <c r="L62" s="337">
        <f t="shared" si="24"/>
        <v>2631.5311654668631</v>
      </c>
      <c r="M62" s="50"/>
      <c r="N62" s="337">
        <f t="shared" si="32"/>
        <v>19280.887808816809</v>
      </c>
      <c r="O62" s="337">
        <f t="shared" si="25"/>
        <v>3875.4953221386049</v>
      </c>
      <c r="P62" s="40"/>
      <c r="Q62" s="44">
        <f t="shared" si="26"/>
        <v>0.10582033220355651</v>
      </c>
      <c r="R62" s="40"/>
      <c r="S62" s="40"/>
      <c r="T62" s="40"/>
      <c r="U62" s="45">
        <f t="shared" si="27"/>
        <v>0.2010019123894497</v>
      </c>
      <c r="V62" s="40"/>
      <c r="W62" s="40"/>
      <c r="X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row>
    <row r="63" spans="1:59">
      <c r="A63" s="40"/>
      <c r="B63" s="40"/>
      <c r="C63" s="47">
        <f t="shared" si="28"/>
        <v>29</v>
      </c>
      <c r="D63" s="337">
        <f t="shared" si="29"/>
        <v>6073.4666666666753</v>
      </c>
      <c r="E63" s="337">
        <f t="shared" si="21"/>
        <v>6073.4666666666662</v>
      </c>
      <c r="F63" s="337">
        <f t="shared" si="22"/>
        <v>716.36539333333383</v>
      </c>
      <c r="G63" s="48"/>
      <c r="H63" s="337">
        <f t="shared" si="30"/>
        <v>6789.8320599999997</v>
      </c>
      <c r="I63" s="337">
        <f t="shared" si="23"/>
        <v>1288.7643512483266</v>
      </c>
      <c r="J63" s="50"/>
      <c r="K63" s="337">
        <f t="shared" si="31"/>
        <v>13092.070290197838</v>
      </c>
      <c r="L63" s="337">
        <f t="shared" si="24"/>
        <v>2484.9794994847502</v>
      </c>
      <c r="M63" s="50"/>
      <c r="N63" s="337">
        <f t="shared" si="32"/>
        <v>19760.089661994938</v>
      </c>
      <c r="O63" s="337">
        <f t="shared" si="25"/>
        <v>3750.6228296682903</v>
      </c>
      <c r="P63" s="40"/>
      <c r="Q63" s="44">
        <f t="shared" si="26"/>
        <v>0.10845036147392449</v>
      </c>
      <c r="R63" s="40"/>
      <c r="S63" s="40"/>
      <c r="T63" s="40"/>
      <c r="U63" s="45">
        <f t="shared" si="27"/>
        <v>0.18980798639198254</v>
      </c>
      <c r="V63" s="40"/>
      <c r="W63" s="40"/>
      <c r="X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row>
    <row r="64" spans="1:59">
      <c r="A64" s="40"/>
      <c r="B64" s="40"/>
      <c r="C64" s="47">
        <f t="shared" ref="C64" si="33">C63+1</f>
        <v>30</v>
      </c>
      <c r="D64" s="337">
        <f t="shared" ref="D64" si="34">D63-E63</f>
        <v>9.0949470177292824E-12</v>
      </c>
      <c r="E64" s="337">
        <f t="shared" si="21"/>
        <v>6073.4666666666662</v>
      </c>
      <c r="F64" s="337">
        <f t="shared" si="22"/>
        <v>358.1826966666672</v>
      </c>
      <c r="G64" s="48"/>
      <c r="H64" s="337">
        <f t="shared" ref="H64" si="35">E64+F64</f>
        <v>6431.6493633333339</v>
      </c>
      <c r="I64" s="337">
        <f t="shared" si="23"/>
        <v>1152.792478418826</v>
      </c>
      <c r="J64" s="50"/>
      <c r="K64" s="337">
        <f t="shared" ref="K64" si="36">K63</f>
        <v>13092.070290197838</v>
      </c>
      <c r="L64" s="337">
        <f t="shared" si="24"/>
        <v>2346.5893901978325</v>
      </c>
      <c r="M64" s="50"/>
      <c r="N64" s="337">
        <f t="shared" ref="N64" si="37">D$34*Q64</f>
        <v>20251.201465501406</v>
      </c>
      <c r="O64" s="337">
        <f t="shared" si="25"/>
        <v>3629.7738588589782</v>
      </c>
      <c r="P64" s="40"/>
      <c r="Q64" s="44">
        <f t="shared" si="26"/>
        <v>0.11114575676440368</v>
      </c>
      <c r="R64" s="40"/>
      <c r="S64" s="40"/>
      <c r="T64" s="40"/>
      <c r="U64" s="45">
        <f t="shared" si="27"/>
        <v>0.17923745734505769</v>
      </c>
      <c r="V64" s="40"/>
      <c r="W64" s="40"/>
      <c r="X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row>
    <row r="65" spans="1:59">
      <c r="A65" s="40"/>
      <c r="B65" s="40"/>
      <c r="V65" s="40"/>
      <c r="W65" s="40"/>
      <c r="X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row>
    <row r="66" spans="1:59" ht="12.75" customHeight="1">
      <c r="A66" s="40"/>
      <c r="B66" s="40"/>
      <c r="C66" s="47" t="s">
        <v>10</v>
      </c>
      <c r="D66" s="40"/>
      <c r="E66" s="332">
        <f>SUM(E35:E64)</f>
        <v>182204</v>
      </c>
      <c r="F66" s="332">
        <f>SUM(F35:F64)</f>
        <v>166554.95394999997</v>
      </c>
      <c r="G66" s="50"/>
      <c r="H66" s="332">
        <f>SUM(H35:H64)</f>
        <v>348758.95395</v>
      </c>
      <c r="I66" s="332">
        <f>SUM(I35:I64)</f>
        <v>182204</v>
      </c>
      <c r="J66" s="50"/>
      <c r="K66" s="332">
        <f>SUM(K35:K64)</f>
        <v>392762.10870593536</v>
      </c>
      <c r="L66" s="332">
        <f>SUM(L35:L64)</f>
        <v>182204.00000000006</v>
      </c>
      <c r="M66" s="50"/>
      <c r="N66" s="332">
        <f>SUM(N35:N64)</f>
        <v>435246.61101814779</v>
      </c>
      <c r="O66" s="332">
        <f>SUM(O35:O64)</f>
        <v>182203.99999999991</v>
      </c>
      <c r="P66" s="40"/>
      <c r="Q66" s="40"/>
      <c r="R66" s="40"/>
      <c r="S66" s="40"/>
      <c r="T66" s="47" t="s">
        <v>10</v>
      </c>
      <c r="U66" s="332">
        <f>SUM(U35:U64)</f>
        <v>13.917126624077014</v>
      </c>
      <c r="V66" s="40"/>
      <c r="W66" s="40"/>
      <c r="X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row>
    <row r="67" spans="1:59">
      <c r="A67" s="40"/>
      <c r="B67" s="40"/>
      <c r="C67" s="40"/>
      <c r="D67" s="40"/>
      <c r="E67" s="40"/>
      <c r="F67" s="40"/>
      <c r="G67" s="40"/>
      <c r="H67" s="40"/>
      <c r="I67" s="40"/>
      <c r="J67" s="40"/>
      <c r="K67" s="40"/>
      <c r="L67" s="40"/>
      <c r="M67" s="40"/>
      <c r="N67" s="40"/>
      <c r="O67" s="40"/>
      <c r="P67" s="40"/>
      <c r="Q67" s="40"/>
      <c r="R67" s="40"/>
      <c r="S67" s="40"/>
      <c r="T67" s="40"/>
      <c r="U67" s="40"/>
      <c r="V67" s="40"/>
      <c r="W67" s="40"/>
      <c r="X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row>
    <row r="68" spans="1:59">
      <c r="A68" s="40"/>
      <c r="B68" s="40"/>
      <c r="C68" s="40"/>
      <c r="D68" s="40"/>
      <c r="E68" s="40"/>
      <c r="F68" s="40"/>
      <c r="G68" s="40"/>
      <c r="H68" s="40"/>
      <c r="I68" s="40"/>
      <c r="J68" s="40"/>
      <c r="K68" s="40"/>
      <c r="L68" s="40"/>
      <c r="M68" s="40"/>
      <c r="N68" s="40"/>
      <c r="O68" s="40"/>
      <c r="P68" s="40"/>
      <c r="Q68" s="40"/>
      <c r="R68" s="40"/>
      <c r="S68" s="40"/>
      <c r="T68" s="40"/>
      <c r="U68" s="40"/>
      <c r="V68" s="40"/>
      <c r="W68" s="40"/>
      <c r="X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row>
    <row r="69" spans="1:59">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row>
    <row r="70" spans="1:59">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row>
    <row r="71" spans="1:59">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row>
    <row r="72" spans="1:59">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row>
    <row r="73" spans="1:59">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row>
    <row r="74" spans="1:59">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row>
    <row r="75" spans="1:59">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row>
    <row r="76" spans="1:59">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row>
    <row r="77" spans="1:59">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row>
    <row r="78" spans="1:59">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row>
    <row r="79" spans="1:59">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row>
    <row r="80" spans="1:59">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row>
    <row r="81" spans="1:59">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row>
    <row r="82" spans="1:59">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row>
    <row r="83" spans="1:59">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row>
    <row r="84" spans="1:59">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row>
    <row r="85" spans="1:59">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row>
    <row r="86" spans="1:59">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row>
    <row r="87" spans="1:59">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row>
    <row r="88" spans="1:59">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row>
    <row r="89" spans="1:59">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row>
    <row r="90" spans="1:59">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row>
    <row r="91" spans="1:59">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row>
    <row r="92" spans="1:59">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row>
    <row r="93" spans="1:59">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row>
    <row r="94" spans="1:59">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row>
    <row r="95" spans="1:59">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row>
    <row r="96" spans="1:59">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row>
    <row r="97" spans="1:59">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row>
    <row r="98" spans="1:59">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row>
    <row r="99" spans="1:59">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row>
    <row r="100" spans="1:59">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row>
    <row r="101" spans="1:59">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row>
    <row r="102" spans="1:59">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row>
    <row r="103" spans="1:59">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row>
    <row r="104" spans="1:59">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row>
    <row r="105" spans="1:59">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row>
    <row r="106" spans="1:59">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row>
    <row r="107" spans="1:59">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row>
    <row r="108" spans="1:59">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row>
    <row r="109" spans="1:59">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row>
    <row r="110" spans="1:59">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row>
    <row r="111" spans="1:59">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row>
    <row r="112" spans="1:59">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row>
    <row r="113" spans="1:59">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row>
    <row r="114" spans="1:59">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row>
    <row r="115" spans="1:59">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row>
    <row r="116" spans="1:59">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row>
    <row r="117" spans="1:59">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row>
    <row r="118" spans="1:59">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row>
    <row r="119" spans="1:59">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row>
    <row r="120" spans="1:59">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row>
    <row r="121" spans="1:59">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row>
    <row r="122" spans="1:59">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row>
    <row r="123" spans="1:59">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row>
    <row r="124" spans="1:59">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row>
    <row r="125" spans="1:59">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row>
    <row r="126" spans="1:59">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row>
    <row r="127" spans="1:59">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row>
    <row r="128" spans="1:59">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row>
    <row r="129" spans="1:59">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row>
    <row r="130" spans="1:59">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row>
    <row r="131" spans="1:59">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row>
    <row r="132" spans="1:59">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row>
    <row r="133" spans="1:59">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row>
    <row r="134" spans="1:59">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row>
    <row r="135" spans="1:59">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row>
    <row r="136" spans="1:59">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row>
    <row r="137" spans="1:59">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row>
    <row r="138" spans="1:59">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row>
    <row r="139" spans="1:59">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row>
    <row r="140" spans="1:59">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row>
    <row r="141" spans="1:59">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row>
    <row r="142" spans="1:59">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row>
    <row r="143" spans="1:59">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row>
    <row r="144" spans="1:59">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row>
    <row r="145" spans="1:59">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row>
    <row r="146" spans="1:59">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row>
    <row r="147" spans="1:59">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row>
    <row r="148" spans="1:59">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row>
    <row r="149" spans="1:59">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row>
    <row r="150" spans="1:59">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row>
    <row r="151" spans="1:59">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row>
    <row r="152" spans="1:59">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row>
    <row r="153" spans="1:59">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row>
    <row r="154" spans="1:59">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row>
    <row r="155" spans="1:59">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row>
    <row r="156" spans="1:59">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row>
    <row r="157" spans="1:59">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row>
    <row r="158" spans="1:59">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row>
    <row r="159" spans="1:59">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row>
    <row r="160" spans="1:59">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row>
    <row r="161" spans="1:59">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row>
    <row r="162" spans="1:59">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row>
    <row r="163" spans="1:59">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row>
    <row r="164" spans="1:59">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row>
    <row r="165" spans="1:59">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row>
    <row r="166" spans="1:59">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row>
    <row r="167" spans="1:59">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row>
    <row r="168" spans="1:59">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row>
    <row r="169" spans="1:59">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row>
    <row r="170" spans="1:59">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row>
    <row r="171" spans="1:59">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row>
    <row r="172" spans="1:59">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row>
    <row r="173" spans="1:59">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row>
    <row r="174" spans="1:59">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row>
    <row r="175" spans="1:59">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row>
    <row r="176" spans="1:59">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row>
    <row r="177" spans="1:59">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row>
    <row r="178" spans="1:59">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row>
    <row r="179" spans="1:59">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row>
    <row r="180" spans="1:59">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row>
    <row r="181" spans="1:59">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row>
    <row r="182" spans="1:59">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row>
    <row r="183" spans="1:59">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row>
    <row r="184" spans="1:59">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row>
    <row r="185" spans="1:59">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row>
    <row r="186" spans="1:59">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row>
    <row r="187" spans="1:59">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row>
    <row r="188" spans="1:59">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row>
    <row r="189" spans="1:59">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row>
    <row r="190" spans="1:59">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row>
    <row r="191" spans="1:59">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row>
    <row r="192" spans="1:59">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row>
    <row r="193" spans="1:59">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row>
    <row r="194" spans="1:59">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row>
    <row r="195" spans="1:59">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row>
    <row r="196" spans="1:59">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row>
    <row r="197" spans="1:59">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row>
    <row r="198" spans="1:59">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row>
    <row r="199" spans="1:59">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row>
    <row r="200" spans="1:59">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row>
    <row r="201" spans="1:59">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row>
    <row r="202" spans="1:59">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row>
    <row r="203" spans="1:59">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row>
    <row r="204" spans="1:59">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row>
    <row r="205" spans="1:59">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row>
    <row r="206" spans="1:59">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row>
    <row r="207" spans="1:59">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row>
    <row r="208" spans="1:59">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row>
    <row r="209" spans="1:59">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row>
    <row r="210" spans="1:59">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row>
    <row r="211" spans="1:59">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row>
    <row r="212" spans="1:59">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row>
    <row r="213" spans="1:59">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row>
    <row r="214" spans="1:59">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row>
    <row r="215" spans="1:59">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row>
    <row r="216" spans="1:59">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row>
    <row r="217" spans="1:59">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row>
    <row r="218" spans="1:59">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row>
    <row r="219" spans="1:59">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row>
    <row r="220" spans="1:59">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row>
    <row r="221" spans="1:59">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row>
    <row r="222" spans="1:59">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row>
    <row r="223" spans="1:59">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row>
    <row r="224" spans="1:59">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row>
    <row r="225" spans="1:59">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row>
    <row r="226" spans="1:59">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row>
    <row r="227" spans="1:59">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row>
    <row r="228" spans="1:59">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row>
    <row r="229" spans="1:59">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row>
    <row r="230" spans="1:59">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row>
    <row r="231" spans="1:59">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row>
    <row r="232" spans="1:59">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row>
    <row r="233" spans="1:59">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row>
    <row r="234" spans="1:59">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row>
    <row r="235" spans="1:59">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row>
    <row r="236" spans="1:59">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row>
    <row r="237" spans="1:59">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row>
    <row r="238" spans="1:59">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row>
    <row r="239" spans="1:59">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row>
    <row r="240" spans="1:59">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row>
    <row r="241" spans="1:59">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row>
    <row r="242" spans="1:59">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row>
    <row r="243" spans="1:59">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row>
    <row r="244" spans="1:59">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row>
    <row r="245" spans="1:59">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row>
    <row r="246" spans="1:59">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row>
    <row r="247" spans="1:59">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row>
    <row r="248" spans="1:59">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row>
    <row r="249" spans="1:59">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row>
    <row r="250" spans="1:59">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row>
    <row r="251" spans="1:59">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row>
    <row r="252" spans="1:59">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row>
    <row r="253" spans="1:59">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row>
    <row r="254" spans="1:59">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row>
    <row r="255" spans="1:59">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row>
    <row r="256" spans="1:59">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row>
    <row r="257" spans="1:59">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row>
    <row r="258" spans="1:59">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row>
    <row r="259" spans="1:59">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row>
    <row r="260" spans="1:59">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row>
    <row r="261" spans="1:59">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row>
    <row r="262" spans="1:59">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row>
    <row r="263" spans="1:59">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row>
    <row r="264" spans="1:59">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row>
    <row r="265" spans="1:59">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row>
    <row r="266" spans="1:59">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row>
    <row r="267" spans="1:59">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row>
    <row r="268" spans="1:59">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row>
    <row r="269" spans="1:59">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row>
    <row r="270" spans="1:59">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row>
    <row r="271" spans="1:59">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row>
    <row r="272" spans="1:59">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row>
    <row r="273" spans="1:59">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row>
    <row r="274" spans="1:59">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row>
    <row r="275" spans="1:59">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row>
    <row r="276" spans="1:59">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row>
    <row r="277" spans="1:59">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row>
    <row r="278" spans="1:59">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row>
    <row r="279" spans="1:59">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row>
    <row r="280" spans="1:59">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row>
    <row r="281" spans="1:59">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row>
    <row r="282" spans="1:59">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row>
    <row r="283" spans="1:59">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row>
    <row r="284" spans="1:59">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row>
    <row r="285" spans="1:59">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row>
    <row r="286" spans="1:59">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row>
    <row r="287" spans="1:59">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row>
    <row r="288" spans="1:59">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row>
    <row r="289" spans="1:59">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row>
    <row r="290" spans="1:59">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row>
    <row r="291" spans="1:59">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row>
    <row r="292" spans="1:59">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row>
    <row r="293" spans="1:59">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row>
    <row r="294" spans="1:59">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row>
    <row r="295" spans="1:59">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row>
    <row r="296" spans="1:59">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row>
    <row r="297" spans="1:59">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row>
    <row r="298" spans="1:59">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row>
    <row r="299" spans="1:59">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row>
    <row r="300" spans="1:59">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row>
    <row r="301" spans="1:59">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row>
    <row r="302" spans="1:59">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row>
    <row r="303" spans="1:59">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row>
    <row r="304" spans="1:59">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row>
    <row r="305" spans="1:59">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row>
    <row r="306" spans="1:59">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row>
    <row r="307" spans="1:59">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row>
    <row r="308" spans="1:59">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row>
    <row r="309" spans="1:59">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row>
    <row r="310" spans="1:59">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row>
    <row r="311" spans="1:59">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row>
    <row r="312" spans="1:59">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row>
    <row r="313" spans="1:59">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row>
    <row r="314" spans="1:59">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row>
    <row r="315" spans="1:59">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row>
    <row r="316" spans="1:59">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row>
    <row r="317" spans="1:59">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row>
    <row r="318" spans="1:59">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row>
    <row r="319" spans="1:59">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row>
    <row r="320" spans="1:59">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row>
    <row r="321" spans="1:59">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row>
    <row r="322" spans="1:59">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row>
    <row r="323" spans="1:59">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row>
    <row r="324" spans="1:59">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row>
    <row r="325" spans="1:59">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row>
    <row r="326" spans="1:59">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row>
    <row r="327" spans="1:59">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row>
    <row r="328" spans="1:59">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row>
    <row r="329" spans="1:59">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row>
    <row r="330" spans="1:59">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row>
    <row r="331" spans="1:59">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row>
    <row r="332" spans="1:59">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row>
    <row r="333" spans="1:59">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row>
    <row r="334" spans="1:59">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row>
    <row r="335" spans="1:59">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row>
    <row r="336" spans="1:59">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row>
    <row r="337" spans="1:59">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row>
    <row r="338" spans="1:59">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row>
    <row r="339" spans="1:59">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row>
    <row r="340" spans="1:59">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row>
    <row r="341" spans="1:59">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row>
    <row r="342" spans="1:59">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row>
    <row r="343" spans="1:59">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row>
    <row r="344" spans="1:59">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row>
    <row r="345" spans="1:59">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row>
    <row r="346" spans="1:59">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row>
    <row r="347" spans="1:59">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row>
    <row r="348" spans="1:59">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row>
    <row r="349" spans="1:59">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row>
    <row r="350" spans="1:59">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row>
    <row r="351" spans="1:59">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row>
    <row r="352" spans="1:59">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row>
    <row r="353" spans="1:59">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row>
    <row r="354" spans="1:59">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row>
    <row r="355" spans="1:59">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row>
    <row r="356" spans="1:59">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row>
    <row r="357" spans="1:59">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row>
    <row r="358" spans="1:59">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row>
    <row r="359" spans="1:59">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row>
    <row r="360" spans="1:59">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row>
    <row r="361" spans="1:59">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row>
    <row r="362" spans="1:59">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row>
    <row r="363" spans="1:59">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row>
    <row r="364" spans="1:59">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row>
    <row r="365" spans="1:59">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row>
    <row r="366" spans="1:59">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row>
    <row r="367" spans="1:59">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row>
    <row r="368" spans="1:59">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row>
    <row r="369" spans="1:59">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row>
    <row r="370" spans="1:59">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row>
    <row r="371" spans="1:59">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row>
    <row r="372" spans="1:59">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row>
    <row r="373" spans="1:59">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row>
    <row r="374" spans="1:59">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row>
    <row r="375" spans="1:59">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row>
    <row r="376" spans="1:59">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row>
    <row r="377" spans="1:59">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row>
    <row r="378" spans="1:59">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row>
    <row r="379" spans="1:59">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row>
    <row r="380" spans="1:59">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row>
    <row r="381" spans="1:59">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row>
    <row r="382" spans="1:59">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row>
    <row r="383" spans="1:59">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row>
    <row r="384" spans="1:59">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row>
    <row r="385" spans="1:59">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row>
    <row r="386" spans="1:59">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row>
    <row r="387" spans="1:59">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row>
    <row r="388" spans="1:59">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row>
    <row r="389" spans="1:59">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row>
    <row r="390" spans="1:59">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row>
    <row r="391" spans="1:59">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row>
    <row r="392" spans="1:59">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row>
    <row r="393" spans="1:59">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row>
    <row r="394" spans="1:59">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row>
    <row r="395" spans="1:59">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row>
    <row r="396" spans="1:59">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row>
    <row r="397" spans="1:59">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row>
    <row r="398" spans="1:59">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row>
    <row r="399" spans="1:59">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row>
    <row r="400" spans="1:59">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row>
    <row r="401" spans="1:59">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row>
    <row r="402" spans="1:59">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row>
    <row r="403" spans="1:59">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row>
    <row r="404" spans="1:59">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row>
    <row r="405" spans="1:59">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row>
    <row r="406" spans="1:59">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row>
    <row r="407" spans="1:59">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row>
    <row r="408" spans="1:59">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row>
    <row r="409" spans="1:59">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row>
    <row r="410" spans="1:59">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row>
    <row r="411" spans="1:59">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row>
    <row r="412" spans="1:59">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row>
    <row r="413" spans="1:59">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row>
    <row r="414" spans="1:59">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row>
    <row r="415" spans="1:59">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row>
    <row r="416" spans="1:59">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row>
    <row r="417" spans="1:59">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row>
    <row r="418" spans="1:59">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row>
    <row r="419" spans="1:59">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row>
    <row r="420" spans="1:59">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row>
    <row r="421" spans="1:59">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row>
    <row r="422" spans="1:59">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row>
    <row r="423" spans="1:59">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row>
    <row r="424" spans="1:59">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row>
    <row r="425" spans="1:59">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row>
    <row r="426" spans="1:59">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row>
    <row r="427" spans="1:59">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row>
    <row r="428" spans="1:59">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row>
    <row r="429" spans="1:59">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row>
    <row r="430" spans="1:59">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row>
    <row r="431" spans="1:59">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row>
    <row r="432" spans="1:59">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row>
  </sheetData>
  <mergeCells count="21">
    <mergeCell ref="N32:O33"/>
    <mergeCell ref="E33:E34"/>
    <mergeCell ref="Q31:Q34"/>
    <mergeCell ref="U33:U34"/>
    <mergeCell ref="H33:I33"/>
    <mergeCell ref="K33:L33"/>
    <mergeCell ref="R33:R34"/>
    <mergeCell ref="A27:A28"/>
    <mergeCell ref="C27:C28"/>
    <mergeCell ref="D30:D33"/>
    <mergeCell ref="F30:F34"/>
    <mergeCell ref="D10:E11"/>
    <mergeCell ref="O22:P22"/>
    <mergeCell ref="D2:F2"/>
    <mergeCell ref="H8:I8"/>
    <mergeCell ref="Y1:AG1"/>
    <mergeCell ref="Z2:Z3"/>
    <mergeCell ref="H2:I2"/>
    <mergeCell ref="K1:L2"/>
    <mergeCell ref="O1:O2"/>
    <mergeCell ref="H11:I11"/>
  </mergeCells>
  <pageMargins left="0.75" right="0.75" top="1" bottom="1" header="0.5" footer="0.5"/>
  <headerFooter alignWithMargins="0"/>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DB1965"/>
  <sheetViews>
    <sheetView workbookViewId="0">
      <selection activeCell="G4" sqref="G4"/>
    </sheetView>
  </sheetViews>
  <sheetFormatPr defaultRowHeight="12.75"/>
  <cols>
    <col min="1" max="1" width="15.83203125" customWidth="1"/>
    <col min="2" max="2" width="10.1640625" bestFit="1" customWidth="1"/>
    <col min="7" max="7" width="11.33203125" bestFit="1" customWidth="1"/>
    <col min="9" max="10" width="9.33203125" style="7"/>
    <col min="11" max="11" width="12.33203125" style="7" bestFit="1" customWidth="1"/>
    <col min="12" max="12" width="10.33203125" bestFit="1" customWidth="1"/>
    <col min="13" max="13" width="9.6640625" bestFit="1" customWidth="1"/>
    <col min="14" max="14" width="8" bestFit="1" customWidth="1"/>
    <col min="15" max="17" width="9.33203125" style="7"/>
    <col min="18" max="18" width="10.5" style="7" bestFit="1" customWidth="1"/>
    <col min="19" max="19" width="10.83203125" style="7" customWidth="1"/>
    <col min="20" max="20" width="10.5" style="7" bestFit="1" customWidth="1"/>
    <col min="21" max="21" width="10.83203125" style="7" customWidth="1"/>
    <col min="22" max="30" width="9.33203125" style="7"/>
    <col min="31" max="31" width="10.83203125" style="7" customWidth="1"/>
    <col min="32" max="36" width="9.33203125" style="7"/>
    <col min="37" max="37" width="14.83203125" style="7" customWidth="1"/>
    <col min="38" max="38" width="11.33203125" style="7" bestFit="1" customWidth="1"/>
    <col min="39" max="40" width="8.83203125" customWidth="1"/>
    <col min="41" max="41" width="13.83203125" customWidth="1"/>
    <col min="42" max="44" width="9.5" bestFit="1" customWidth="1"/>
    <col min="45" max="46" width="10.5" bestFit="1" customWidth="1"/>
    <col min="47" max="47" width="11.83203125" customWidth="1"/>
    <col min="48" max="50" width="10.5" bestFit="1" customWidth="1"/>
    <col min="51" max="52" width="9.83203125" customWidth="1"/>
    <col min="53" max="87" width="10.5" bestFit="1" customWidth="1"/>
  </cols>
  <sheetData>
    <row r="1" spans="1:106" s="7" customFormat="1">
      <c r="M1" s="2"/>
      <c r="N1" s="2"/>
      <c r="O1" s="2"/>
      <c r="P1" s="418" t="s">
        <v>154</v>
      </c>
      <c r="Q1" s="418"/>
      <c r="R1" s="418"/>
      <c r="S1" s="418"/>
      <c r="T1" s="418"/>
      <c r="U1" s="418"/>
      <c r="V1" s="418"/>
      <c r="W1" s="418"/>
      <c r="X1" s="418"/>
      <c r="Y1" s="307"/>
      <c r="Z1" s="418" t="s">
        <v>214</v>
      </c>
      <c r="AA1" s="418"/>
      <c r="AB1" s="418"/>
      <c r="AC1" s="418"/>
      <c r="AD1" s="418"/>
      <c r="AE1" s="418"/>
      <c r="AF1" s="418"/>
      <c r="AG1" s="418"/>
      <c r="AH1" s="418"/>
      <c r="AI1" s="76"/>
      <c r="AJ1" s="76"/>
      <c r="AK1" s="253"/>
      <c r="AL1" s="383" t="s">
        <v>213</v>
      </c>
      <c r="AM1" s="253"/>
      <c r="AN1" s="75"/>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row>
    <row r="2" spans="1:106" s="7" customFormat="1" ht="13.9" customHeight="1">
      <c r="F2" s="2" t="s">
        <v>1273</v>
      </c>
      <c r="G2" s="246">
        <v>6</v>
      </c>
      <c r="H2" s="246">
        <v>22</v>
      </c>
      <c r="I2" s="246">
        <v>30</v>
      </c>
      <c r="J2" s="246">
        <v>3</v>
      </c>
      <c r="K2" s="246">
        <v>37</v>
      </c>
      <c r="L2" s="246">
        <v>34</v>
      </c>
      <c r="M2" s="246">
        <v>35</v>
      </c>
      <c r="N2" s="246">
        <v>36</v>
      </c>
      <c r="O2" s="2"/>
      <c r="P2" s="253"/>
      <c r="Q2" s="253"/>
      <c r="R2" s="253"/>
      <c r="S2" s="253"/>
      <c r="T2" s="381" t="s">
        <v>49</v>
      </c>
      <c r="U2" s="381" t="s">
        <v>212</v>
      </c>
      <c r="V2" s="253"/>
      <c r="W2" s="253"/>
      <c r="X2" s="253"/>
      <c r="Y2" s="253"/>
      <c r="Z2" s="253"/>
      <c r="AA2" s="253"/>
      <c r="AB2" s="253"/>
      <c r="AC2" s="253"/>
      <c r="AD2" s="381" t="s">
        <v>49</v>
      </c>
      <c r="AE2" s="381" t="s">
        <v>212</v>
      </c>
      <c r="AF2" s="253"/>
      <c r="AG2" s="253"/>
      <c r="AH2" s="253"/>
      <c r="AI2" s="2"/>
      <c r="AJ2" s="2"/>
      <c r="AK2" s="253"/>
      <c r="AL2" s="383"/>
      <c r="AM2" s="381" t="s">
        <v>63</v>
      </c>
      <c r="AN2" s="409" t="s">
        <v>64</v>
      </c>
      <c r="AO2" s="2"/>
      <c r="AP2" s="2"/>
      <c r="AQ2" s="2"/>
      <c r="AR2" s="2"/>
      <c r="AS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row>
    <row r="3" spans="1:106" ht="25.5">
      <c r="F3" s="18" t="s">
        <v>7</v>
      </c>
      <c r="G3" s="18" t="s">
        <v>43</v>
      </c>
      <c r="H3" s="18" t="s">
        <v>44</v>
      </c>
      <c r="I3" s="96" t="s">
        <v>256</v>
      </c>
      <c r="J3" s="244" t="s">
        <v>49</v>
      </c>
      <c r="K3" s="245" t="s">
        <v>212</v>
      </c>
      <c r="L3" s="18" t="s">
        <v>45</v>
      </c>
      <c r="M3" s="81" t="s">
        <v>114</v>
      </c>
      <c r="N3" s="81" t="s">
        <v>47</v>
      </c>
      <c r="O3" s="76"/>
      <c r="P3" s="284" t="s">
        <v>7</v>
      </c>
      <c r="Q3" s="284" t="s">
        <v>43</v>
      </c>
      <c r="R3" s="284" t="s">
        <v>44</v>
      </c>
      <c r="S3" s="284" t="s">
        <v>256</v>
      </c>
      <c r="T3" s="382"/>
      <c r="U3" s="382"/>
      <c r="V3" s="284" t="s">
        <v>45</v>
      </c>
      <c r="W3" s="284" t="s">
        <v>114</v>
      </c>
      <c r="X3" s="284" t="s">
        <v>47</v>
      </c>
      <c r="Y3" s="284"/>
      <c r="Z3" s="284" t="s">
        <v>7</v>
      </c>
      <c r="AA3" s="284" t="s">
        <v>43</v>
      </c>
      <c r="AB3" s="284" t="s">
        <v>44</v>
      </c>
      <c r="AC3" s="284" t="s">
        <v>256</v>
      </c>
      <c r="AD3" s="382"/>
      <c r="AE3" s="382"/>
      <c r="AF3" s="284" t="s">
        <v>45</v>
      </c>
      <c r="AG3" s="284" t="s">
        <v>114</v>
      </c>
      <c r="AH3" s="284" t="s">
        <v>47</v>
      </c>
      <c r="AI3" s="81"/>
      <c r="AJ3" s="81"/>
      <c r="AK3" s="284" t="s">
        <v>155</v>
      </c>
      <c r="AL3" s="382"/>
      <c r="AM3" s="382"/>
      <c r="AN3" s="410"/>
      <c r="AO3" s="2"/>
      <c r="AP3" s="2"/>
      <c r="AQ3" s="96" t="s">
        <v>43</v>
      </c>
      <c r="AR3" s="96" t="s">
        <v>44</v>
      </c>
      <c r="AS3" s="96" t="s">
        <v>256</v>
      </c>
      <c r="AT3" s="244" t="s">
        <v>49</v>
      </c>
      <c r="AU3" s="245" t="s">
        <v>414</v>
      </c>
      <c r="AV3" s="96" t="s">
        <v>45</v>
      </c>
      <c r="AW3" s="96" t="s">
        <v>114</v>
      </c>
      <c r="AX3" s="96" t="s">
        <v>47</v>
      </c>
      <c r="AY3" s="24" t="s">
        <v>33</v>
      </c>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row>
    <row r="4" spans="1:106">
      <c r="A4" s="305" t="e">
        <f>#REF!</f>
        <v>#REF!</v>
      </c>
      <c r="B4" s="305" t="e">
        <f>#REF!</f>
        <v>#REF!</v>
      </c>
      <c r="C4" s="305" t="e">
        <f>#REF!</f>
        <v>#REF!</v>
      </c>
      <c r="F4" s="19">
        <v>1970</v>
      </c>
      <c r="G4" s="248">
        <f>INDEX(HWI[],MATCH(G$2,HWI[F1],0),MATCH($F4,HWI!$7:$7,0)-IF($F4&gt;1988,1,0))</f>
        <v>79</v>
      </c>
      <c r="H4" s="248">
        <f>INDEX(HWI[],MATCH(H$2,HWI[F1],0),MATCH($F4,HWI!$7:$7,0)-IF($F4&gt;1988,1,0))</f>
        <v>79</v>
      </c>
      <c r="I4" s="248">
        <f>INDEX(HWI[],MATCH(I$2,HWI[F1],0),MATCH($F4,HWI!$7:$7,0)-IF($F4&gt;1988,1,0))</f>
        <v>95</v>
      </c>
      <c r="J4" s="248">
        <f>INDEX(HWI[],MATCH(J$2,HWI[F1],0),MATCH($F4,HWI!$7:$7,0)-IF($F4&gt;1988,1,0))</f>
        <v>81</v>
      </c>
      <c r="K4" s="248">
        <f>INDEX(HWI[],MATCH(K$2,HWI[F1],0),MATCH($F4,HWI!$7:$7,0)-IF($F4&gt;1988,1,0))</f>
        <v>88</v>
      </c>
      <c r="L4" s="248">
        <f>INDEX(HWI[],MATCH(L$2,HWI[F1],0),MATCH($F4,HWI!$7:$7,0)-IF($F4&gt;1988,1,0))</f>
        <v>87</v>
      </c>
      <c r="M4" s="248">
        <f>INDEX(HWI[],MATCH(M$2,HWI[F1],0),MATCH($F4,HWI!$7:$7,0)-IF($F4&gt;1988,1,0))</f>
        <v>82</v>
      </c>
      <c r="N4" s="248">
        <f>INDEX(HWI[],MATCH(N$2,HWI[F1],0),MATCH($F4,HWI!$7:$7,0)-IF($F4&gt;1988,1,0))</f>
        <v>74</v>
      </c>
      <c r="O4" s="20"/>
      <c r="P4" s="269">
        <f>F4</f>
        <v>1970</v>
      </c>
      <c r="Q4" s="256" t="e">
        <f t="shared" ref="Q4:X4" si="0">G4*$AK4</f>
        <v>#REF!</v>
      </c>
      <c r="R4" s="256" t="e">
        <f t="shared" si="0"/>
        <v>#REF!</v>
      </c>
      <c r="S4" s="256" t="e">
        <f>I4*$AK4</f>
        <v>#REF!</v>
      </c>
      <c r="T4" s="256" t="e">
        <f t="shared" si="0"/>
        <v>#REF!</v>
      </c>
      <c r="U4" s="256" t="e">
        <f t="shared" si="0"/>
        <v>#REF!</v>
      </c>
      <c r="V4" s="256" t="e">
        <f t="shared" si="0"/>
        <v>#REF!</v>
      </c>
      <c r="W4" s="256" t="e">
        <f t="shared" si="0"/>
        <v>#REF!</v>
      </c>
      <c r="X4" s="256" t="e">
        <f t="shared" si="0"/>
        <v>#REF!</v>
      </c>
      <c r="Y4" s="256"/>
      <c r="Z4" s="269">
        <f>P4</f>
        <v>1970</v>
      </c>
      <c r="AA4" s="256">
        <f t="shared" ref="AA4:AH4" si="1">G4*$AL4</f>
        <v>79</v>
      </c>
      <c r="AB4" s="256">
        <f t="shared" si="1"/>
        <v>79</v>
      </c>
      <c r="AC4" s="256">
        <f>I4*$AL4</f>
        <v>95</v>
      </c>
      <c r="AD4" s="256">
        <f t="shared" si="1"/>
        <v>81</v>
      </c>
      <c r="AE4" s="256">
        <f t="shared" si="1"/>
        <v>88</v>
      </c>
      <c r="AF4" s="256">
        <f t="shared" si="1"/>
        <v>87</v>
      </c>
      <c r="AG4" s="256">
        <f t="shared" si="1"/>
        <v>82</v>
      </c>
      <c r="AH4" s="256">
        <f t="shared" si="1"/>
        <v>74</v>
      </c>
      <c r="AI4" s="20"/>
      <c r="AJ4" s="20"/>
      <c r="AK4" s="308" t="e">
        <f>#REF!</f>
        <v>#REF!</v>
      </c>
      <c r="AL4" s="306">
        <v>1</v>
      </c>
      <c r="AM4" s="309" t="e">
        <f>#REF!</f>
        <v>#REF!</v>
      </c>
      <c r="AN4" s="331">
        <f>'CAN DEF'!B27</f>
        <v>17.059743783688699</v>
      </c>
      <c r="AO4" s="9"/>
      <c r="AP4" s="9"/>
      <c r="AQ4" s="23">
        <f t="shared" ref="AQ4:AX4" si="2">LOGEST(G4:G46)</f>
        <v>1.0451437995745689</v>
      </c>
      <c r="AR4" s="23">
        <f t="shared" si="2"/>
        <v>1.0402755809762845</v>
      </c>
      <c r="AS4" s="23">
        <f t="shared" si="2"/>
        <v>1.0457390713066177</v>
      </c>
      <c r="AT4" s="23">
        <f t="shared" si="2"/>
        <v>1.0445978516691776</v>
      </c>
      <c r="AU4" s="23">
        <f t="shared" si="2"/>
        <v>1.0442369524321009</v>
      </c>
      <c r="AV4" s="23">
        <f t="shared" si="2"/>
        <v>1.0464614891567834</v>
      </c>
      <c r="AW4" s="23">
        <f t="shared" si="2"/>
        <v>1.0426696832336597</v>
      </c>
      <c r="AX4" s="23">
        <f t="shared" si="2"/>
        <v>1.0478657742187669</v>
      </c>
      <c r="AY4" s="23">
        <f>LOGEST(AN4:AN46)</f>
        <v>1.0403425739761667</v>
      </c>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row>
    <row r="5" spans="1:106">
      <c r="A5" s="305" t="e">
        <f>#REF!</f>
        <v>#REF!</v>
      </c>
      <c r="B5" s="305" t="e">
        <f>#REF!</f>
        <v>#REF!</v>
      </c>
      <c r="C5" s="305" t="e">
        <f>#REF!</f>
        <v>#REF!</v>
      </c>
      <c r="D5" s="7"/>
      <c r="F5" s="19">
        <f>F4+1</f>
        <v>1971</v>
      </c>
      <c r="G5" s="248">
        <f>INDEX(HWI[],MATCH(G$2,HWI[F1],0),MATCH($F5,HWI!$7:$7,0)-IF($F5&gt;1988,1,0))</f>
        <v>87</v>
      </c>
      <c r="H5" s="248">
        <f>INDEX(HWI[],MATCH(H$2,HWI[F1],0),MATCH($F5,HWI!$7:$7,0)-IF($F5&gt;1988,1,0))</f>
        <v>86</v>
      </c>
      <c r="I5" s="248">
        <f>INDEX(HWI[],MATCH(I$2,HWI[F1],0),MATCH($F5,HWI!$7:$7,0)-IF($F5&gt;1988,1,0))</f>
        <v>98</v>
      </c>
      <c r="J5" s="248">
        <f>INDEX(HWI[],MATCH(J$2,HWI[F1],0),MATCH($F5,HWI!$7:$7,0)-IF($F5&gt;1988,1,0))</f>
        <v>87</v>
      </c>
      <c r="K5" s="248">
        <f>INDEX(HWI[],MATCH(K$2,HWI[F1],0),MATCH($F5,HWI!$7:$7,0)-IF($F5&gt;1988,1,0))</f>
        <v>97</v>
      </c>
      <c r="L5" s="248">
        <f>INDEX(HWI[],MATCH(L$2,HWI[F1],0),MATCH($F5,HWI!$7:$7,0)-IF($F5&gt;1988,1,0))</f>
        <v>89</v>
      </c>
      <c r="M5" s="248">
        <f>INDEX(HWI[],MATCH(M$2,HWI[F1],0),MATCH($F5,HWI!$7:$7,0)-IF($F5&gt;1988,1,0))</f>
        <v>88</v>
      </c>
      <c r="N5" s="248">
        <f>INDEX(HWI[],MATCH(N$2,HWI[F1],0),MATCH($F5,HWI!$7:$7,0)-IF($F5&gt;1988,1,0))</f>
        <v>80</v>
      </c>
      <c r="O5" s="20"/>
      <c r="P5" s="269">
        <f t="shared" ref="P5:P48" si="3">F5</f>
        <v>1971</v>
      </c>
      <c r="Q5" s="256" t="e">
        <f t="shared" ref="Q5:Q48" si="4">G5*$AK5</f>
        <v>#REF!</v>
      </c>
      <c r="R5" s="256" t="e">
        <f t="shared" ref="R5:R48" si="5">H5*$AK5</f>
        <v>#REF!</v>
      </c>
      <c r="S5" s="256" t="e">
        <f t="shared" ref="S5:S49" si="6">I5*$AK5</f>
        <v>#REF!</v>
      </c>
      <c r="T5" s="256" t="e">
        <f t="shared" ref="T5:T49" si="7">J5*$AK5</f>
        <v>#REF!</v>
      </c>
      <c r="U5" s="256" t="e">
        <f t="shared" ref="U5:U49" si="8">K5*$AK5</f>
        <v>#REF!</v>
      </c>
      <c r="V5" s="256" t="e">
        <f t="shared" ref="V5:V48" si="9">L5*$AK5</f>
        <v>#REF!</v>
      </c>
      <c r="W5" s="256" t="e">
        <f t="shared" ref="W5:W48" si="10">M5*$AK5</f>
        <v>#REF!</v>
      </c>
      <c r="X5" s="256" t="e">
        <f t="shared" ref="X5:X48" si="11">N5*$AK5</f>
        <v>#REF!</v>
      </c>
      <c r="Y5" s="256"/>
      <c r="Z5" s="269">
        <f t="shared" ref="Z5:Z49" si="12">P5</f>
        <v>1971</v>
      </c>
      <c r="AA5" s="256" t="e">
        <f t="shared" ref="AA5:AA48" si="13">G5*$AL5</f>
        <v>#REF!</v>
      </c>
      <c r="AB5" s="256" t="e">
        <f t="shared" ref="AB5:AB48" si="14">H5*$AL5</f>
        <v>#REF!</v>
      </c>
      <c r="AC5" s="256" t="e">
        <f t="shared" ref="AC5:AC49" si="15">I5*$AL5</f>
        <v>#REF!</v>
      </c>
      <c r="AD5" s="256" t="e">
        <f t="shared" ref="AD5:AD48" si="16">J5*$AL5</f>
        <v>#REF!</v>
      </c>
      <c r="AE5" s="256" t="e">
        <f t="shared" ref="AE5:AE48" si="17">K5*$AL5</f>
        <v>#REF!</v>
      </c>
      <c r="AF5" s="256" t="e">
        <f t="shared" ref="AF5:AF48" si="18">L5*$AL5</f>
        <v>#REF!</v>
      </c>
      <c r="AG5" s="256" t="e">
        <f t="shared" ref="AG5:AG48" si="19">M5*$AL5</f>
        <v>#REF!</v>
      </c>
      <c r="AH5" s="256" t="e">
        <f t="shared" ref="AH5:AH48" si="20">N5*$AL5</f>
        <v>#REF!</v>
      </c>
      <c r="AI5" s="20"/>
      <c r="AJ5" s="20"/>
      <c r="AK5" s="308" t="e">
        <f>#REF!</f>
        <v>#REF!</v>
      </c>
      <c r="AL5" s="306" t="e">
        <f>#REF!</f>
        <v>#REF!</v>
      </c>
      <c r="AM5" s="309" t="e">
        <f>#REF!</f>
        <v>#REF!</v>
      </c>
      <c r="AN5" s="331">
        <f>'CAN DEF'!B28</f>
        <v>17.879893647016999</v>
      </c>
      <c r="AO5" s="9"/>
      <c r="AP5" s="9"/>
      <c r="AQ5" s="23">
        <f t="shared" ref="AQ5:AX5" si="21">AQ4/$AY4</f>
        <v>1.00461504288924</v>
      </c>
      <c r="AR5" s="23">
        <f t="shared" si="21"/>
        <v>0.99993560486559141</v>
      </c>
      <c r="AS5" s="23">
        <f t="shared" ref="AS5" si="22">AS4/$AY4</f>
        <v>1.0051872310769958</v>
      </c>
      <c r="AT5" s="23">
        <f t="shared" si="21"/>
        <v>1.0040902658407485</v>
      </c>
      <c r="AU5" s="23">
        <f t="shared" si="21"/>
        <v>1.0037433616131366</v>
      </c>
      <c r="AV5" s="23">
        <f t="shared" si="21"/>
        <v>1.0058816348899673</v>
      </c>
      <c r="AW5" s="23">
        <f t="shared" si="21"/>
        <v>1.0022368682352381</v>
      </c>
      <c r="AX5" s="23">
        <f t="shared" si="21"/>
        <v>1.0072314643568288</v>
      </c>
      <c r="AY5" s="9"/>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row>
    <row r="6" spans="1:106">
      <c r="A6" s="305" t="e">
        <f>#REF!</f>
        <v>#REF!</v>
      </c>
      <c r="B6" s="305" t="e">
        <f>#REF!</f>
        <v>#REF!</v>
      </c>
      <c r="C6" s="305" t="e">
        <f>#REF!</f>
        <v>#REF!</v>
      </c>
      <c r="D6" s="7"/>
      <c r="F6" s="19">
        <f t="shared" ref="F6:F51" si="23">F5+1</f>
        <v>1972</v>
      </c>
      <c r="G6" s="248">
        <f>INDEX(HWI[],MATCH(G$2,HWI[F1],0),MATCH($F6,HWI!$7:$7,0)-IF($F6&gt;1988,1,0))</f>
        <v>95</v>
      </c>
      <c r="H6" s="248">
        <f>INDEX(HWI[],MATCH(H$2,HWI[F1],0),MATCH($F6,HWI!$7:$7,0)-IF($F6&gt;1988,1,0))</f>
        <v>94</v>
      </c>
      <c r="I6" s="248">
        <f>INDEX(HWI[],MATCH(I$2,HWI[F1],0),MATCH($F6,HWI!$7:$7,0)-IF($F6&gt;1988,1,0))</f>
        <v>100</v>
      </c>
      <c r="J6" s="248">
        <f>INDEX(HWI[],MATCH(J$2,HWI[F1],0),MATCH($F6,HWI!$7:$7,0)-IF($F6&gt;1988,1,0))</f>
        <v>93</v>
      </c>
      <c r="K6" s="248">
        <f>INDEX(HWI[],MATCH(K$2,HWI[F1],0),MATCH($F6,HWI!$7:$7,0)-IF($F6&gt;1988,1,0))</f>
        <v>98</v>
      </c>
      <c r="L6" s="248">
        <f>INDEX(HWI[],MATCH(L$2,HWI[F1],0),MATCH($F6,HWI!$7:$7,0)-IF($F6&gt;1988,1,0))</f>
        <v>92</v>
      </c>
      <c r="M6" s="248">
        <f>INDEX(HWI[],MATCH(M$2,HWI[F1],0),MATCH($F6,HWI!$7:$7,0)-IF($F6&gt;1988,1,0))</f>
        <v>94</v>
      </c>
      <c r="N6" s="248">
        <f>INDEX(HWI[],MATCH(N$2,HWI[F1],0),MATCH($F6,HWI!$7:$7,0)-IF($F6&gt;1988,1,0))</f>
        <v>86</v>
      </c>
      <c r="O6" s="20"/>
      <c r="P6" s="269">
        <f t="shared" si="3"/>
        <v>1972</v>
      </c>
      <c r="Q6" s="256" t="e">
        <f t="shared" si="4"/>
        <v>#REF!</v>
      </c>
      <c r="R6" s="256" t="e">
        <f t="shared" si="5"/>
        <v>#REF!</v>
      </c>
      <c r="S6" s="256" t="e">
        <f t="shared" si="6"/>
        <v>#REF!</v>
      </c>
      <c r="T6" s="256" t="e">
        <f t="shared" si="7"/>
        <v>#REF!</v>
      </c>
      <c r="U6" s="256" t="e">
        <f t="shared" si="8"/>
        <v>#REF!</v>
      </c>
      <c r="V6" s="256" t="e">
        <f t="shared" si="9"/>
        <v>#REF!</v>
      </c>
      <c r="W6" s="256" t="e">
        <f t="shared" si="10"/>
        <v>#REF!</v>
      </c>
      <c r="X6" s="256" t="e">
        <f t="shared" si="11"/>
        <v>#REF!</v>
      </c>
      <c r="Y6" s="256"/>
      <c r="Z6" s="269">
        <f t="shared" si="12"/>
        <v>1972</v>
      </c>
      <c r="AA6" s="256" t="e">
        <f t="shared" si="13"/>
        <v>#REF!</v>
      </c>
      <c r="AB6" s="256" t="e">
        <f t="shared" si="14"/>
        <v>#REF!</v>
      </c>
      <c r="AC6" s="256" t="e">
        <f t="shared" si="15"/>
        <v>#REF!</v>
      </c>
      <c r="AD6" s="256" t="e">
        <f t="shared" si="16"/>
        <v>#REF!</v>
      </c>
      <c r="AE6" s="256" t="e">
        <f t="shared" si="17"/>
        <v>#REF!</v>
      </c>
      <c r="AF6" s="256" t="e">
        <f t="shared" si="18"/>
        <v>#REF!</v>
      </c>
      <c r="AG6" s="256" t="e">
        <f t="shared" si="19"/>
        <v>#REF!</v>
      </c>
      <c r="AH6" s="256" t="e">
        <f t="shared" si="20"/>
        <v>#REF!</v>
      </c>
      <c r="AI6" s="20"/>
      <c r="AJ6" s="20"/>
      <c r="AK6" s="308" t="e">
        <f>#REF!</f>
        <v>#REF!</v>
      </c>
      <c r="AL6" s="306" t="e">
        <f>#REF!</f>
        <v>#REF!</v>
      </c>
      <c r="AM6" s="309" t="e">
        <f>#REF!</f>
        <v>#REF!</v>
      </c>
      <c r="AN6" s="331">
        <f>'CAN DEF'!B29</f>
        <v>18.9345778691433</v>
      </c>
      <c r="AO6" s="9"/>
      <c r="AP6" s="9"/>
      <c r="AQ6" s="9"/>
      <c r="AR6" s="9"/>
      <c r="AS6" s="9"/>
      <c r="AT6" s="411" t="s">
        <v>113</v>
      </c>
      <c r="AU6" s="411"/>
      <c r="AV6" s="9"/>
      <c r="AW6" s="9"/>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row>
    <row r="7" spans="1:106">
      <c r="A7" s="305" t="e">
        <f>#REF!</f>
        <v>#REF!</v>
      </c>
      <c r="B7" s="305" t="e">
        <f>#REF!</f>
        <v>#REF!</v>
      </c>
      <c r="C7" s="305" t="e">
        <f>#REF!</f>
        <v>#REF!</v>
      </c>
      <c r="D7" s="7"/>
      <c r="F7" s="19">
        <f t="shared" si="23"/>
        <v>1973</v>
      </c>
      <c r="G7" s="248">
        <f>INDEX(HWI[],MATCH(G$2,HWI[F1],0),MATCH($F7,HWI!$7:$7,0)-IF($F7&gt;1988,1,0))</f>
        <v>100</v>
      </c>
      <c r="H7" s="248">
        <f>INDEX(HWI[],MATCH(H$2,HWI[F1],0),MATCH($F7,HWI!$7:$7,0)-IF($F7&gt;1988,1,0))</f>
        <v>100</v>
      </c>
      <c r="I7" s="248">
        <f>INDEX(HWI[],MATCH(I$2,HWI[F1],0),MATCH($F7,HWI!$7:$7,0)-IF($F7&gt;1988,1,0))</f>
        <v>100</v>
      </c>
      <c r="J7" s="248">
        <f>INDEX(HWI[],MATCH(J$2,HWI[F1],0),MATCH($F7,HWI!$7:$7,0)-IF($F7&gt;1988,1,0))</f>
        <v>100</v>
      </c>
      <c r="K7" s="248">
        <f>INDEX(HWI[],MATCH(K$2,HWI[F1],0),MATCH($F7,HWI!$7:$7,0)-IF($F7&gt;1988,1,0))</f>
        <v>100</v>
      </c>
      <c r="L7" s="248">
        <f>INDEX(HWI[],MATCH(L$2,HWI[F1],0),MATCH($F7,HWI!$7:$7,0)-IF($F7&gt;1988,1,0))</f>
        <v>100</v>
      </c>
      <c r="M7" s="248">
        <f>INDEX(HWI[],MATCH(M$2,HWI[F1],0),MATCH($F7,HWI!$7:$7,0)-IF($F7&gt;1988,1,0))</f>
        <v>100</v>
      </c>
      <c r="N7" s="248">
        <f>INDEX(HWI[],MATCH(N$2,HWI[F1],0),MATCH($F7,HWI!$7:$7,0)-IF($F7&gt;1988,1,0))</f>
        <v>100</v>
      </c>
      <c r="O7" s="20"/>
      <c r="P7" s="269">
        <f t="shared" si="3"/>
        <v>1973</v>
      </c>
      <c r="Q7" s="256" t="e">
        <f t="shared" si="4"/>
        <v>#REF!</v>
      </c>
      <c r="R7" s="256" t="e">
        <f t="shared" si="5"/>
        <v>#REF!</v>
      </c>
      <c r="S7" s="256" t="e">
        <f t="shared" si="6"/>
        <v>#REF!</v>
      </c>
      <c r="T7" s="256" t="e">
        <f t="shared" si="7"/>
        <v>#REF!</v>
      </c>
      <c r="U7" s="256" t="e">
        <f t="shared" si="8"/>
        <v>#REF!</v>
      </c>
      <c r="V7" s="256" t="e">
        <f t="shared" si="9"/>
        <v>#REF!</v>
      </c>
      <c r="W7" s="256" t="e">
        <f t="shared" si="10"/>
        <v>#REF!</v>
      </c>
      <c r="X7" s="256" t="e">
        <f t="shared" si="11"/>
        <v>#REF!</v>
      </c>
      <c r="Y7" s="256"/>
      <c r="Z7" s="269">
        <f t="shared" si="12"/>
        <v>1973</v>
      </c>
      <c r="AA7" s="256" t="e">
        <f t="shared" si="13"/>
        <v>#REF!</v>
      </c>
      <c r="AB7" s="256" t="e">
        <f t="shared" si="14"/>
        <v>#REF!</v>
      </c>
      <c r="AC7" s="256" t="e">
        <f t="shared" si="15"/>
        <v>#REF!</v>
      </c>
      <c r="AD7" s="256" t="e">
        <f t="shared" si="16"/>
        <v>#REF!</v>
      </c>
      <c r="AE7" s="256" t="e">
        <f t="shared" si="17"/>
        <v>#REF!</v>
      </c>
      <c r="AF7" s="256" t="e">
        <f t="shared" si="18"/>
        <v>#REF!</v>
      </c>
      <c r="AG7" s="256" t="e">
        <f t="shared" si="19"/>
        <v>#REF!</v>
      </c>
      <c r="AH7" s="256" t="e">
        <f t="shared" si="20"/>
        <v>#REF!</v>
      </c>
      <c r="AI7" s="20"/>
      <c r="AJ7" s="20"/>
      <c r="AK7" s="308" t="e">
        <f>#REF!</f>
        <v>#REF!</v>
      </c>
      <c r="AL7" s="306" t="e">
        <f>#REF!</f>
        <v>#REF!</v>
      </c>
      <c r="AM7" s="309" t="e">
        <f>#REF!</f>
        <v>#REF!</v>
      </c>
      <c r="AN7" s="331">
        <f>'CAN DEF'!B30</f>
        <v>20.765673771835601</v>
      </c>
      <c r="AO7" s="2"/>
      <c r="AP7" s="2"/>
      <c r="AQ7" s="2"/>
      <c r="AR7" s="2"/>
      <c r="AS7" s="2"/>
      <c r="AT7" s="411"/>
      <c r="AU7" s="411"/>
      <c r="AV7" s="60">
        <f>AVERAGE(AU5:AX5)</f>
        <v>1.0047733322737926</v>
      </c>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row>
    <row r="8" spans="1:106">
      <c r="A8" s="305" t="e">
        <f>#REF!</f>
        <v>#REF!</v>
      </c>
      <c r="B8" s="305" t="e">
        <f>#REF!</f>
        <v>#REF!</v>
      </c>
      <c r="C8" s="305" t="e">
        <f>#REF!</f>
        <v>#REF!</v>
      </c>
      <c r="D8" s="7"/>
      <c r="F8" s="19">
        <f t="shared" si="23"/>
        <v>1974</v>
      </c>
      <c r="G8" s="248">
        <f>INDEX(HWI[],MATCH(G$2,HWI[F1],0),MATCH($F8,HWI!$7:$7,0)-IF($F8&gt;1988,1,0))</f>
        <v>118</v>
      </c>
      <c r="H8" s="248">
        <f>INDEX(HWI[],MATCH(H$2,HWI[F1],0),MATCH($F8,HWI!$7:$7,0)-IF($F8&gt;1988,1,0))</f>
        <v>115</v>
      </c>
      <c r="I8" s="248">
        <f>INDEX(HWI[],MATCH(I$2,HWI[F1],0),MATCH($F8,HWI!$7:$7,0)-IF($F8&gt;1988,1,0))</f>
        <v>107</v>
      </c>
      <c r="J8" s="248">
        <f>INDEX(HWI[],MATCH(J$2,HWI[F1],0),MATCH($F8,HWI!$7:$7,0)-IF($F8&gt;1988,1,0))</f>
        <v>118</v>
      </c>
      <c r="K8" s="248">
        <f>INDEX(HWI[],MATCH(K$2,HWI[F1],0),MATCH($F8,HWI!$7:$7,0)-IF($F8&gt;1988,1,0))</f>
        <v>117</v>
      </c>
      <c r="L8" s="248">
        <f>INDEX(HWI[],MATCH(L$2,HWI[F1],0),MATCH($F8,HWI!$7:$7,0)-IF($F8&gt;1988,1,0))</f>
        <v>125</v>
      </c>
      <c r="M8" s="248">
        <f>INDEX(HWI[],MATCH(M$2,HWI[F1],0),MATCH($F8,HWI!$7:$7,0)-IF($F8&gt;1988,1,0))</f>
        <v>122</v>
      </c>
      <c r="N8" s="248">
        <f>INDEX(HWI[],MATCH(N$2,HWI[F1],0),MATCH($F8,HWI!$7:$7,0)-IF($F8&gt;1988,1,0))</f>
        <v>125</v>
      </c>
      <c r="O8" s="20"/>
      <c r="P8" s="269">
        <f t="shared" si="3"/>
        <v>1974</v>
      </c>
      <c r="Q8" s="256" t="e">
        <f t="shared" si="4"/>
        <v>#REF!</v>
      </c>
      <c r="R8" s="256" t="e">
        <f t="shared" si="5"/>
        <v>#REF!</v>
      </c>
      <c r="S8" s="256" t="e">
        <f t="shared" si="6"/>
        <v>#REF!</v>
      </c>
      <c r="T8" s="256" t="e">
        <f t="shared" si="7"/>
        <v>#REF!</v>
      </c>
      <c r="U8" s="256" t="e">
        <f t="shared" si="8"/>
        <v>#REF!</v>
      </c>
      <c r="V8" s="256" t="e">
        <f t="shared" si="9"/>
        <v>#REF!</v>
      </c>
      <c r="W8" s="256" t="e">
        <f t="shared" si="10"/>
        <v>#REF!</v>
      </c>
      <c r="X8" s="256" t="e">
        <f t="shared" si="11"/>
        <v>#REF!</v>
      </c>
      <c r="Y8" s="256"/>
      <c r="Z8" s="269">
        <f t="shared" si="12"/>
        <v>1974</v>
      </c>
      <c r="AA8" s="256" t="e">
        <f t="shared" si="13"/>
        <v>#REF!</v>
      </c>
      <c r="AB8" s="256" t="e">
        <f t="shared" si="14"/>
        <v>#REF!</v>
      </c>
      <c r="AC8" s="256" t="e">
        <f t="shared" si="15"/>
        <v>#REF!</v>
      </c>
      <c r="AD8" s="256" t="e">
        <f t="shared" si="16"/>
        <v>#REF!</v>
      </c>
      <c r="AE8" s="256" t="e">
        <f t="shared" si="17"/>
        <v>#REF!</v>
      </c>
      <c r="AF8" s="256" t="e">
        <f t="shared" si="18"/>
        <v>#REF!</v>
      </c>
      <c r="AG8" s="256" t="e">
        <f t="shared" si="19"/>
        <v>#REF!</v>
      </c>
      <c r="AH8" s="256" t="e">
        <f t="shared" si="20"/>
        <v>#REF!</v>
      </c>
      <c r="AI8" s="20"/>
      <c r="AJ8" s="20"/>
      <c r="AK8" s="308" t="e">
        <f>#REF!</f>
        <v>#REF!</v>
      </c>
      <c r="AL8" s="306" t="e">
        <f>#REF!</f>
        <v>#REF!</v>
      </c>
      <c r="AM8" s="309" t="e">
        <f>#REF!</f>
        <v>#REF!</v>
      </c>
      <c r="AN8" s="331">
        <f>'CAN DEF'!B31</f>
        <v>23.928685659385</v>
      </c>
      <c r="AO8" s="251" t="s">
        <v>215</v>
      </c>
      <c r="AP8" s="252"/>
      <c r="AQ8" s="252"/>
      <c r="AR8" s="252"/>
      <c r="AS8" s="252"/>
      <c r="AT8" s="253"/>
      <c r="AU8" s="253"/>
      <c r="AV8" s="253"/>
      <c r="AW8" s="253"/>
      <c r="AX8" s="253"/>
      <c r="AY8" s="253"/>
      <c r="AZ8" s="253"/>
      <c r="BA8" s="253"/>
      <c r="BB8" s="253"/>
      <c r="BC8" s="253"/>
      <c r="BD8" s="253"/>
      <c r="BE8" s="253"/>
      <c r="BF8" s="253"/>
      <c r="BG8" s="253"/>
      <c r="BH8" s="253"/>
      <c r="BI8" s="253"/>
      <c r="BJ8" s="253"/>
      <c r="BK8" s="253"/>
      <c r="BL8" s="253"/>
      <c r="BM8" s="253"/>
      <c r="BN8" s="253"/>
      <c r="BO8" s="253"/>
      <c r="BP8" s="253"/>
      <c r="BQ8" s="253"/>
      <c r="BR8" s="253"/>
      <c r="BS8" s="253"/>
      <c r="BT8" s="253"/>
      <c r="BU8" s="253"/>
      <c r="BV8" s="253"/>
      <c r="BW8" s="253"/>
      <c r="BX8" s="253"/>
      <c r="BY8" s="253"/>
      <c r="BZ8" s="253"/>
      <c r="CA8" s="253"/>
      <c r="CB8" s="253"/>
      <c r="CC8" s="253"/>
      <c r="CD8" s="253"/>
      <c r="CE8" s="253"/>
      <c r="CF8" s="253"/>
      <c r="CG8" s="253"/>
      <c r="CH8" s="253"/>
      <c r="CI8" s="253"/>
      <c r="CJ8" s="253"/>
      <c r="CK8" s="253"/>
      <c r="CL8" s="253"/>
      <c r="CM8" s="253"/>
      <c r="CN8" s="2"/>
      <c r="CO8" s="2"/>
      <c r="CP8" s="2"/>
      <c r="CQ8" s="2"/>
      <c r="CR8" s="2"/>
      <c r="CS8" s="2"/>
      <c r="CT8" s="2"/>
      <c r="CU8" s="2"/>
      <c r="CV8" s="2"/>
      <c r="CW8" s="2"/>
      <c r="CX8" s="2"/>
      <c r="CY8" s="2"/>
      <c r="CZ8" s="2"/>
      <c r="DA8" s="2"/>
      <c r="DB8" s="2"/>
    </row>
    <row r="9" spans="1:106">
      <c r="A9" s="305" t="e">
        <f>#REF!</f>
        <v>#REF!</v>
      </c>
      <c r="B9" s="305" t="e">
        <f>#REF!</f>
        <v>#REF!</v>
      </c>
      <c r="C9" s="305" t="e">
        <f>#REF!</f>
        <v>#REF!</v>
      </c>
      <c r="D9" s="7"/>
      <c r="F9" s="19">
        <f t="shared" si="23"/>
        <v>1975</v>
      </c>
      <c r="G9" s="248">
        <f>INDEX(HWI[],MATCH(G$2,HWI[F1],0),MATCH($F9,HWI!$7:$7,0)-IF($F9&gt;1988,1,0))</f>
        <v>136</v>
      </c>
      <c r="H9" s="248">
        <f>INDEX(HWI[],MATCH(H$2,HWI[F1],0),MATCH($F9,HWI!$7:$7,0)-IF($F9&gt;1988,1,0))</f>
        <v>128</v>
      </c>
      <c r="I9" s="248">
        <f>INDEX(HWI[],MATCH(I$2,HWI[F1],0),MATCH($F9,HWI!$7:$7,0)-IF($F9&gt;1988,1,0))</f>
        <v>133</v>
      </c>
      <c r="J9" s="248">
        <f>INDEX(HWI[],MATCH(J$2,HWI[F1],0),MATCH($F9,HWI!$7:$7,0)-IF($F9&gt;1988,1,0))</f>
        <v>137</v>
      </c>
      <c r="K9" s="248">
        <f>INDEX(HWI[],MATCH(K$2,HWI[F1],0),MATCH($F9,HWI!$7:$7,0)-IF($F9&gt;1988,1,0))</f>
        <v>146</v>
      </c>
      <c r="L9" s="248">
        <f>INDEX(HWI[],MATCH(L$2,HWI[F1],0),MATCH($F9,HWI!$7:$7,0)-IF($F9&gt;1988,1,0))</f>
        <v>148</v>
      </c>
      <c r="M9" s="248">
        <f>INDEX(HWI[],MATCH(M$2,HWI[F1],0),MATCH($F9,HWI!$7:$7,0)-IF($F9&gt;1988,1,0))</f>
        <v>139</v>
      </c>
      <c r="N9" s="248">
        <f>INDEX(HWI[],MATCH(N$2,HWI[F1],0),MATCH($F9,HWI!$7:$7,0)-IF($F9&gt;1988,1,0))</f>
        <v>142</v>
      </c>
      <c r="O9" s="20"/>
      <c r="P9" s="269">
        <f t="shared" si="3"/>
        <v>1975</v>
      </c>
      <c r="Q9" s="256" t="e">
        <f t="shared" si="4"/>
        <v>#REF!</v>
      </c>
      <c r="R9" s="256" t="e">
        <f t="shared" si="5"/>
        <v>#REF!</v>
      </c>
      <c r="S9" s="256" t="e">
        <f t="shared" si="6"/>
        <v>#REF!</v>
      </c>
      <c r="T9" s="256" t="e">
        <f t="shared" si="7"/>
        <v>#REF!</v>
      </c>
      <c r="U9" s="256" t="e">
        <f t="shared" si="8"/>
        <v>#REF!</v>
      </c>
      <c r="V9" s="256" t="e">
        <f t="shared" si="9"/>
        <v>#REF!</v>
      </c>
      <c r="W9" s="256" t="e">
        <f t="shared" si="10"/>
        <v>#REF!</v>
      </c>
      <c r="X9" s="256" t="e">
        <f t="shared" si="11"/>
        <v>#REF!</v>
      </c>
      <c r="Y9" s="256"/>
      <c r="Z9" s="269">
        <f t="shared" si="12"/>
        <v>1975</v>
      </c>
      <c r="AA9" s="256" t="e">
        <f t="shared" si="13"/>
        <v>#REF!</v>
      </c>
      <c r="AB9" s="256" t="e">
        <f t="shared" si="14"/>
        <v>#REF!</v>
      </c>
      <c r="AC9" s="256" t="e">
        <f t="shared" si="15"/>
        <v>#REF!</v>
      </c>
      <c r="AD9" s="256" t="e">
        <f t="shared" si="16"/>
        <v>#REF!</v>
      </c>
      <c r="AE9" s="256" t="e">
        <f t="shared" si="17"/>
        <v>#REF!</v>
      </c>
      <c r="AF9" s="256" t="e">
        <f t="shared" si="18"/>
        <v>#REF!</v>
      </c>
      <c r="AG9" s="256" t="e">
        <f t="shared" si="19"/>
        <v>#REF!</v>
      </c>
      <c r="AH9" s="256" t="e">
        <f t="shared" si="20"/>
        <v>#REF!</v>
      </c>
      <c r="AI9" s="20"/>
      <c r="AJ9" s="20"/>
      <c r="AK9" s="308" t="e">
        <f>#REF!</f>
        <v>#REF!</v>
      </c>
      <c r="AL9" s="306" t="e">
        <f>#REF!</f>
        <v>#REF!</v>
      </c>
      <c r="AM9" s="309" t="e">
        <f>#REF!</f>
        <v>#REF!</v>
      </c>
      <c r="AN9" s="331">
        <f>'CAN DEF'!B32</f>
        <v>26.482882406313099</v>
      </c>
      <c r="AO9" s="319" t="s">
        <v>7</v>
      </c>
      <c r="AP9" s="320">
        <v>1970</v>
      </c>
      <c r="AQ9" s="320">
        <v>1971</v>
      </c>
      <c r="AR9" s="320">
        <v>1972</v>
      </c>
      <c r="AS9" s="320">
        <v>1973</v>
      </c>
      <c r="AT9" s="320">
        <v>1974</v>
      </c>
      <c r="AU9" s="320">
        <v>1975</v>
      </c>
      <c r="AV9" s="320">
        <v>1976</v>
      </c>
      <c r="AW9" s="320">
        <v>1977</v>
      </c>
      <c r="AX9" s="320">
        <v>1978</v>
      </c>
      <c r="AY9" s="320">
        <v>1979</v>
      </c>
      <c r="AZ9" s="320">
        <v>1980</v>
      </c>
      <c r="BA9" s="320">
        <v>1981</v>
      </c>
      <c r="BB9" s="320">
        <v>1982</v>
      </c>
      <c r="BC9" s="320">
        <v>1983</v>
      </c>
      <c r="BD9" s="320">
        <v>1984</v>
      </c>
      <c r="BE9" s="320">
        <v>1985</v>
      </c>
      <c r="BF9" s="320">
        <v>1986</v>
      </c>
      <c r="BG9" s="320">
        <v>1987</v>
      </c>
      <c r="BH9" s="320">
        <v>1988</v>
      </c>
      <c r="BI9" s="320">
        <v>1989</v>
      </c>
      <c r="BJ9" s="320">
        <v>1990</v>
      </c>
      <c r="BK9" s="320">
        <v>1991</v>
      </c>
      <c r="BL9" s="320">
        <v>1992</v>
      </c>
      <c r="BM9" s="320">
        <v>1993</v>
      </c>
      <c r="BN9" s="320">
        <v>1994</v>
      </c>
      <c r="BO9" s="320">
        <v>1995</v>
      </c>
      <c r="BP9" s="320">
        <v>1996</v>
      </c>
      <c r="BQ9" s="320">
        <v>1997</v>
      </c>
      <c r="BR9" s="320">
        <v>1998</v>
      </c>
      <c r="BS9" s="320">
        <v>1999</v>
      </c>
      <c r="BT9" s="320">
        <v>2000</v>
      </c>
      <c r="BU9" s="320">
        <v>2001</v>
      </c>
      <c r="BV9" s="320">
        <v>2002</v>
      </c>
      <c r="BW9" s="320">
        <v>2003</v>
      </c>
      <c r="BX9" s="320">
        <v>2004</v>
      </c>
      <c r="BY9" s="320">
        <v>2005</v>
      </c>
      <c r="BZ9" s="320">
        <v>2006</v>
      </c>
      <c r="CA9" s="320">
        <v>2007</v>
      </c>
      <c r="CB9" s="320">
        <v>2008</v>
      </c>
      <c r="CC9" s="320">
        <v>2009</v>
      </c>
      <c r="CD9" s="320">
        <v>2010</v>
      </c>
      <c r="CE9" s="320">
        <v>2011</v>
      </c>
      <c r="CF9" s="320">
        <v>2012</v>
      </c>
      <c r="CG9" s="320">
        <v>2013</v>
      </c>
      <c r="CH9" s="320">
        <v>2014</v>
      </c>
      <c r="CI9" s="320">
        <v>2015</v>
      </c>
      <c r="CJ9" s="320">
        <v>2016</v>
      </c>
      <c r="CK9" s="320">
        <v>2017</v>
      </c>
      <c r="CL9" s="320">
        <v>2018</v>
      </c>
      <c r="CM9" s="320">
        <v>2019</v>
      </c>
      <c r="CN9" s="2"/>
      <c r="CO9" s="2"/>
      <c r="CP9" s="2"/>
      <c r="CQ9" s="2"/>
      <c r="CR9" s="2"/>
      <c r="CS9" s="2"/>
      <c r="CT9" s="2"/>
      <c r="CU9" s="2"/>
      <c r="CV9" s="2"/>
      <c r="CW9" s="2"/>
      <c r="CX9" s="2"/>
      <c r="CY9" s="2"/>
      <c r="CZ9" s="2"/>
      <c r="DA9" s="2"/>
      <c r="DB9" s="2"/>
    </row>
    <row r="10" spans="1:106">
      <c r="A10" s="305" t="e">
        <f>#REF!</f>
        <v>#REF!</v>
      </c>
      <c r="B10" s="305" t="e">
        <f>#REF!</f>
        <v>#REF!</v>
      </c>
      <c r="C10" s="305" t="e">
        <f>#REF!</f>
        <v>#REF!</v>
      </c>
      <c r="D10" s="7"/>
      <c r="F10" s="19">
        <f t="shared" si="23"/>
        <v>1976</v>
      </c>
      <c r="G10" s="248">
        <f>INDEX(HWI[],MATCH(G$2,HWI[F1],0),MATCH($F10,HWI!$7:$7,0)-IF($F10&gt;1988,1,0))</f>
        <v>144</v>
      </c>
      <c r="H10" s="248">
        <f>INDEX(HWI[],MATCH(H$2,HWI[F1],0),MATCH($F10,HWI!$7:$7,0)-IF($F10&gt;1988,1,0))</f>
        <v>135</v>
      </c>
      <c r="I10" s="248">
        <f>INDEX(HWI[],MATCH(I$2,HWI[F1],0),MATCH($F10,HWI!$7:$7,0)-IF($F10&gt;1988,1,0))</f>
        <v>147</v>
      </c>
      <c r="J10" s="248">
        <f>INDEX(HWI[],MATCH(J$2,HWI[F1],0),MATCH($F10,HWI!$7:$7,0)-IF($F10&gt;1988,1,0))</f>
        <v>144</v>
      </c>
      <c r="K10" s="248">
        <f>INDEX(HWI[],MATCH(K$2,HWI[F1],0),MATCH($F10,HWI!$7:$7,0)-IF($F10&gt;1988,1,0))</f>
        <v>167</v>
      </c>
      <c r="L10" s="248">
        <f>INDEX(HWI[],MATCH(L$2,HWI[F1],0),MATCH($F10,HWI!$7:$7,0)-IF($F10&gt;1988,1,0))</f>
        <v>152</v>
      </c>
      <c r="M10" s="248">
        <f>INDEX(HWI[],MATCH(M$2,HWI[F1],0),MATCH($F10,HWI!$7:$7,0)-IF($F10&gt;1988,1,0))</f>
        <v>141</v>
      </c>
      <c r="N10" s="248">
        <f>INDEX(HWI[],MATCH(N$2,HWI[F1],0),MATCH($F10,HWI!$7:$7,0)-IF($F10&gt;1988,1,0))</f>
        <v>142</v>
      </c>
      <c r="O10" s="20"/>
      <c r="P10" s="269">
        <f t="shared" si="3"/>
        <v>1976</v>
      </c>
      <c r="Q10" s="256" t="e">
        <f t="shared" si="4"/>
        <v>#REF!</v>
      </c>
      <c r="R10" s="256" t="e">
        <f t="shared" si="5"/>
        <v>#REF!</v>
      </c>
      <c r="S10" s="256" t="e">
        <f t="shared" si="6"/>
        <v>#REF!</v>
      </c>
      <c r="T10" s="256" t="e">
        <f t="shared" si="7"/>
        <v>#REF!</v>
      </c>
      <c r="U10" s="256" t="e">
        <f t="shared" si="8"/>
        <v>#REF!</v>
      </c>
      <c r="V10" s="256" t="e">
        <f t="shared" si="9"/>
        <v>#REF!</v>
      </c>
      <c r="W10" s="256" t="e">
        <f t="shared" si="10"/>
        <v>#REF!</v>
      </c>
      <c r="X10" s="256" t="e">
        <f t="shared" si="11"/>
        <v>#REF!</v>
      </c>
      <c r="Y10" s="256"/>
      <c r="Z10" s="269">
        <f t="shared" si="12"/>
        <v>1976</v>
      </c>
      <c r="AA10" s="256" t="e">
        <f t="shared" si="13"/>
        <v>#REF!</v>
      </c>
      <c r="AB10" s="256" t="e">
        <f t="shared" si="14"/>
        <v>#REF!</v>
      </c>
      <c r="AC10" s="256" t="e">
        <f t="shared" si="15"/>
        <v>#REF!</v>
      </c>
      <c r="AD10" s="256" t="e">
        <f t="shared" si="16"/>
        <v>#REF!</v>
      </c>
      <c r="AE10" s="256" t="e">
        <f t="shared" si="17"/>
        <v>#REF!</v>
      </c>
      <c r="AF10" s="256" t="e">
        <f t="shared" si="18"/>
        <v>#REF!</v>
      </c>
      <c r="AG10" s="256" t="e">
        <f t="shared" si="19"/>
        <v>#REF!</v>
      </c>
      <c r="AH10" s="256" t="e">
        <f t="shared" si="20"/>
        <v>#REF!</v>
      </c>
      <c r="AI10" s="20"/>
      <c r="AJ10" s="20"/>
      <c r="AK10" s="308" t="e">
        <f>#REF!</f>
        <v>#REF!</v>
      </c>
      <c r="AL10" s="306" t="e">
        <f>#REF!</f>
        <v>#REF!</v>
      </c>
      <c r="AM10" s="309" t="e">
        <f>#REF!</f>
        <v>#REF!</v>
      </c>
      <c r="AN10" s="331">
        <f>'CAN DEF'!B33</f>
        <v>29.0021843338195</v>
      </c>
      <c r="AO10" s="319" t="s">
        <v>43</v>
      </c>
      <c r="AP10" s="321">
        <v>79</v>
      </c>
      <c r="AQ10" s="321">
        <v>87</v>
      </c>
      <c r="AR10" s="321">
        <v>95</v>
      </c>
      <c r="AS10" s="321">
        <v>100</v>
      </c>
      <c r="AT10" s="321">
        <v>118</v>
      </c>
      <c r="AU10" s="321">
        <v>136</v>
      </c>
      <c r="AV10" s="321">
        <v>144</v>
      </c>
      <c r="AW10" s="321">
        <v>155</v>
      </c>
      <c r="AX10" s="321">
        <v>167</v>
      </c>
      <c r="AY10" s="321">
        <v>184</v>
      </c>
      <c r="AZ10" s="321">
        <v>200</v>
      </c>
      <c r="BA10" s="321">
        <v>218</v>
      </c>
      <c r="BB10" s="321">
        <v>230</v>
      </c>
      <c r="BC10" s="321">
        <v>238</v>
      </c>
      <c r="BD10" s="321">
        <v>248</v>
      </c>
      <c r="BE10" s="321">
        <v>256</v>
      </c>
      <c r="BF10" s="321">
        <v>260</v>
      </c>
      <c r="BG10" s="321">
        <v>267</v>
      </c>
      <c r="BH10" s="321">
        <v>285</v>
      </c>
      <c r="BI10" s="321">
        <v>299</v>
      </c>
      <c r="BJ10" s="321">
        <v>308</v>
      </c>
      <c r="BK10" s="321">
        <v>315</v>
      </c>
      <c r="BL10" s="321">
        <v>323</v>
      </c>
      <c r="BM10" s="321">
        <v>335</v>
      </c>
      <c r="BN10" s="321">
        <v>347</v>
      </c>
      <c r="BO10" s="321">
        <v>358</v>
      </c>
      <c r="BP10" s="321">
        <v>365</v>
      </c>
      <c r="BQ10" s="321">
        <v>376</v>
      </c>
      <c r="BR10" s="321">
        <v>383</v>
      </c>
      <c r="BS10" s="321">
        <v>390</v>
      </c>
      <c r="BT10" s="321">
        <v>412</v>
      </c>
      <c r="BU10" s="321">
        <v>425</v>
      </c>
      <c r="BV10" s="321">
        <v>438</v>
      </c>
      <c r="BW10" s="321">
        <v>441</v>
      </c>
      <c r="BX10" s="321">
        <v>465</v>
      </c>
      <c r="BY10" s="321">
        <v>493</v>
      </c>
      <c r="BZ10" s="321">
        <v>515</v>
      </c>
      <c r="CA10" s="321">
        <v>546</v>
      </c>
      <c r="CB10" s="321">
        <v>596</v>
      </c>
      <c r="CC10" s="321">
        <v>578</v>
      </c>
      <c r="CD10" s="321">
        <v>604</v>
      </c>
      <c r="CE10" s="321">
        <v>631</v>
      </c>
      <c r="CF10" s="321">
        <v>645</v>
      </c>
      <c r="CG10" s="321">
        <v>661.94167094243119</v>
      </c>
      <c r="CH10" s="321">
        <v>679.4227955326395</v>
      </c>
      <c r="CI10" s="321"/>
      <c r="CJ10" s="321"/>
      <c r="CK10" s="321"/>
      <c r="CL10" s="321"/>
      <c r="CM10" s="321"/>
      <c r="CN10" s="2"/>
      <c r="CO10" s="2"/>
      <c r="CP10" s="2"/>
      <c r="CQ10" s="2"/>
      <c r="CR10" s="2"/>
      <c r="CS10" s="2"/>
      <c r="CT10" s="2"/>
      <c r="CU10" s="2"/>
      <c r="CV10" s="2"/>
      <c r="CW10" s="2"/>
      <c r="CX10" s="2"/>
      <c r="CY10" s="2"/>
      <c r="CZ10" s="2"/>
      <c r="DA10" s="2"/>
      <c r="DB10" s="2"/>
    </row>
    <row r="11" spans="1:106">
      <c r="A11" s="305" t="e">
        <f>#REF!</f>
        <v>#REF!</v>
      </c>
      <c r="B11" s="305" t="e">
        <f>#REF!</f>
        <v>#REF!</v>
      </c>
      <c r="C11" s="305" t="e">
        <f>#REF!</f>
        <v>#REF!</v>
      </c>
      <c r="D11" s="7"/>
      <c r="F11" s="19">
        <f t="shared" si="23"/>
        <v>1977</v>
      </c>
      <c r="G11" s="248">
        <f>INDEX(HWI[],MATCH(G$2,HWI[F1],0),MATCH($F11,HWI!$7:$7,0)-IF($F11&gt;1988,1,0))</f>
        <v>155</v>
      </c>
      <c r="H11" s="248">
        <f>INDEX(HWI[],MATCH(H$2,HWI[F1],0),MATCH($F11,HWI!$7:$7,0)-IF($F11&gt;1988,1,0))</f>
        <v>143</v>
      </c>
      <c r="I11" s="248">
        <f>INDEX(HWI[],MATCH(I$2,HWI[F1],0),MATCH($F11,HWI!$7:$7,0)-IF($F11&gt;1988,1,0))</f>
        <v>161</v>
      </c>
      <c r="J11" s="248">
        <f>INDEX(HWI[],MATCH(J$2,HWI[F1],0),MATCH($F11,HWI!$7:$7,0)-IF($F11&gt;1988,1,0))</f>
        <v>152</v>
      </c>
      <c r="K11" s="248">
        <f>INDEX(HWI[],MATCH(K$2,HWI[F1],0),MATCH($F11,HWI!$7:$7,0)-IF($F11&gt;1988,1,0))</f>
        <v>178</v>
      </c>
      <c r="L11" s="248">
        <f>INDEX(HWI[],MATCH(L$2,HWI[F1],0),MATCH($F11,HWI!$7:$7,0)-IF($F11&gt;1988,1,0))</f>
        <v>162</v>
      </c>
      <c r="M11" s="248">
        <f>INDEX(HWI[],MATCH(M$2,HWI[F1],0),MATCH($F11,HWI!$7:$7,0)-IF($F11&gt;1988,1,0))</f>
        <v>146</v>
      </c>
      <c r="N11" s="248">
        <f>INDEX(HWI[],MATCH(N$2,HWI[F1],0),MATCH($F11,HWI!$7:$7,0)-IF($F11&gt;1988,1,0))</f>
        <v>146</v>
      </c>
      <c r="O11" s="20"/>
      <c r="P11" s="269">
        <f t="shared" si="3"/>
        <v>1977</v>
      </c>
      <c r="Q11" s="256" t="e">
        <f t="shared" si="4"/>
        <v>#REF!</v>
      </c>
      <c r="R11" s="256" t="e">
        <f t="shared" si="5"/>
        <v>#REF!</v>
      </c>
      <c r="S11" s="256" t="e">
        <f t="shared" si="6"/>
        <v>#REF!</v>
      </c>
      <c r="T11" s="256" t="e">
        <f t="shared" si="7"/>
        <v>#REF!</v>
      </c>
      <c r="U11" s="256" t="e">
        <f t="shared" si="8"/>
        <v>#REF!</v>
      </c>
      <c r="V11" s="256" t="e">
        <f t="shared" si="9"/>
        <v>#REF!</v>
      </c>
      <c r="W11" s="256" t="e">
        <f t="shared" si="10"/>
        <v>#REF!</v>
      </c>
      <c r="X11" s="256" t="e">
        <f t="shared" si="11"/>
        <v>#REF!</v>
      </c>
      <c r="Y11" s="256"/>
      <c r="Z11" s="269">
        <f t="shared" si="12"/>
        <v>1977</v>
      </c>
      <c r="AA11" s="256" t="e">
        <f t="shared" si="13"/>
        <v>#REF!</v>
      </c>
      <c r="AB11" s="256" t="e">
        <f t="shared" si="14"/>
        <v>#REF!</v>
      </c>
      <c r="AC11" s="256" t="e">
        <f t="shared" si="15"/>
        <v>#REF!</v>
      </c>
      <c r="AD11" s="256" t="e">
        <f t="shared" si="16"/>
        <v>#REF!</v>
      </c>
      <c r="AE11" s="256" t="e">
        <f t="shared" si="17"/>
        <v>#REF!</v>
      </c>
      <c r="AF11" s="256" t="e">
        <f t="shared" si="18"/>
        <v>#REF!</v>
      </c>
      <c r="AG11" s="256" t="e">
        <f t="shared" si="19"/>
        <v>#REF!</v>
      </c>
      <c r="AH11" s="256" t="e">
        <f t="shared" si="20"/>
        <v>#REF!</v>
      </c>
      <c r="AI11" s="20"/>
      <c r="AJ11" s="20"/>
      <c r="AK11" s="308" t="e">
        <f>#REF!</f>
        <v>#REF!</v>
      </c>
      <c r="AL11" s="306" t="e">
        <f>#REF!</f>
        <v>#REF!</v>
      </c>
      <c r="AM11" s="309" t="e">
        <f>#REF!</f>
        <v>#REF!</v>
      </c>
      <c r="AN11" s="331">
        <f>'CAN DEF'!B34</f>
        <v>30.974664648672299</v>
      </c>
      <c r="AO11" s="319" t="s">
        <v>44</v>
      </c>
      <c r="AP11" s="321">
        <v>79</v>
      </c>
      <c r="AQ11" s="321">
        <v>86</v>
      </c>
      <c r="AR11" s="321">
        <v>94</v>
      </c>
      <c r="AS11" s="321">
        <v>100</v>
      </c>
      <c r="AT11" s="321">
        <v>115</v>
      </c>
      <c r="AU11" s="321">
        <v>128</v>
      </c>
      <c r="AV11" s="321">
        <v>135</v>
      </c>
      <c r="AW11" s="321">
        <v>143</v>
      </c>
      <c r="AX11" s="321">
        <v>153</v>
      </c>
      <c r="AY11" s="321">
        <v>170</v>
      </c>
      <c r="AZ11" s="321">
        <v>186</v>
      </c>
      <c r="BA11" s="321">
        <v>199</v>
      </c>
      <c r="BB11" s="321">
        <v>208</v>
      </c>
      <c r="BC11" s="321">
        <v>217</v>
      </c>
      <c r="BD11" s="321">
        <v>229</v>
      </c>
      <c r="BE11" s="321">
        <v>237</v>
      </c>
      <c r="BF11" s="321">
        <v>243</v>
      </c>
      <c r="BG11" s="321">
        <v>248</v>
      </c>
      <c r="BH11" s="321">
        <v>260</v>
      </c>
      <c r="BI11" s="321">
        <v>270</v>
      </c>
      <c r="BJ11" s="321">
        <v>274</v>
      </c>
      <c r="BK11" s="321">
        <v>279</v>
      </c>
      <c r="BL11" s="321">
        <v>286</v>
      </c>
      <c r="BM11" s="321">
        <v>297</v>
      </c>
      <c r="BN11" s="321">
        <v>308</v>
      </c>
      <c r="BO11" s="321">
        <v>318</v>
      </c>
      <c r="BP11" s="321">
        <v>325</v>
      </c>
      <c r="BQ11" s="321">
        <v>334</v>
      </c>
      <c r="BR11" s="321">
        <v>336</v>
      </c>
      <c r="BS11" s="321">
        <v>337</v>
      </c>
      <c r="BT11" s="321">
        <v>347</v>
      </c>
      <c r="BU11" s="321">
        <v>356</v>
      </c>
      <c r="BV11" s="321">
        <v>364</v>
      </c>
      <c r="BW11" s="321">
        <v>365</v>
      </c>
      <c r="BX11" s="321">
        <v>384</v>
      </c>
      <c r="BY11" s="321">
        <v>405</v>
      </c>
      <c r="BZ11" s="321">
        <v>418</v>
      </c>
      <c r="CA11" s="321">
        <v>451</v>
      </c>
      <c r="CB11" s="321">
        <v>486</v>
      </c>
      <c r="CC11" s="321">
        <v>480</v>
      </c>
      <c r="CD11" s="321">
        <v>497</v>
      </c>
      <c r="CE11" s="321">
        <v>513</v>
      </c>
      <c r="CF11" s="321">
        <v>519</v>
      </c>
      <c r="CG11" s="321">
        <v>530.12725319854292</v>
      </c>
      <c r="CH11" s="321">
        <v>541.56836739626044</v>
      </c>
      <c r="CI11" s="321"/>
      <c r="CJ11" s="321"/>
      <c r="CK11" s="321"/>
      <c r="CL11" s="321"/>
      <c r="CM11" s="321"/>
      <c r="CN11" s="2"/>
      <c r="CO11" s="2"/>
      <c r="CP11" s="2"/>
      <c r="CQ11" s="2"/>
      <c r="CR11" s="2"/>
      <c r="CS11" s="2"/>
      <c r="CT11" s="2"/>
      <c r="CU11" s="2"/>
      <c r="CV11" s="2"/>
      <c r="CW11" s="2"/>
      <c r="CX11" s="2"/>
      <c r="CY11" s="2"/>
      <c r="CZ11" s="2"/>
      <c r="DA11" s="2"/>
      <c r="DB11" s="2"/>
    </row>
    <row r="12" spans="1:106">
      <c r="A12" s="305" t="e">
        <f>#REF!</f>
        <v>#REF!</v>
      </c>
      <c r="B12" s="305" t="e">
        <f>#REF!</f>
        <v>#REF!</v>
      </c>
      <c r="C12" s="305" t="e">
        <f>#REF!</f>
        <v>#REF!</v>
      </c>
      <c r="D12" s="7"/>
      <c r="F12" s="19">
        <f t="shared" si="23"/>
        <v>1978</v>
      </c>
      <c r="G12" s="248">
        <f>INDEX(HWI[],MATCH(G$2,HWI[F1],0),MATCH($F12,HWI!$7:$7,0)-IF($F12&gt;1988,1,0))</f>
        <v>167</v>
      </c>
      <c r="H12" s="248">
        <f>INDEX(HWI[],MATCH(H$2,HWI[F1],0),MATCH($F12,HWI!$7:$7,0)-IF($F12&gt;1988,1,0))</f>
        <v>153</v>
      </c>
      <c r="I12" s="248">
        <f>INDEX(HWI[],MATCH(I$2,HWI[F1],0),MATCH($F12,HWI!$7:$7,0)-IF($F12&gt;1988,1,0))</f>
        <v>168</v>
      </c>
      <c r="J12" s="248">
        <f>INDEX(HWI[],MATCH(J$2,HWI[F1],0),MATCH($F12,HWI!$7:$7,0)-IF($F12&gt;1988,1,0))</f>
        <v>161</v>
      </c>
      <c r="K12" s="248">
        <f>INDEX(HWI[],MATCH(K$2,HWI[F1],0),MATCH($F12,HWI!$7:$7,0)-IF($F12&gt;1988,1,0))</f>
        <v>168</v>
      </c>
      <c r="L12" s="248">
        <f>INDEX(HWI[],MATCH(L$2,HWI[F1],0),MATCH($F12,HWI!$7:$7,0)-IF($F12&gt;1988,1,0))</f>
        <v>172</v>
      </c>
      <c r="M12" s="248">
        <f>INDEX(HWI[],MATCH(M$2,HWI[F1],0),MATCH($F12,HWI!$7:$7,0)-IF($F12&gt;1988,1,0))</f>
        <v>159</v>
      </c>
      <c r="N12" s="248">
        <f>INDEX(HWI[],MATCH(N$2,HWI[F1],0),MATCH($F12,HWI!$7:$7,0)-IF($F12&gt;1988,1,0))</f>
        <v>154</v>
      </c>
      <c r="O12" s="20"/>
      <c r="P12" s="269">
        <f t="shared" si="3"/>
        <v>1978</v>
      </c>
      <c r="Q12" s="256" t="e">
        <f t="shared" si="4"/>
        <v>#REF!</v>
      </c>
      <c r="R12" s="256" t="e">
        <f t="shared" si="5"/>
        <v>#REF!</v>
      </c>
      <c r="S12" s="256" t="e">
        <f t="shared" si="6"/>
        <v>#REF!</v>
      </c>
      <c r="T12" s="256" t="e">
        <f t="shared" si="7"/>
        <v>#REF!</v>
      </c>
      <c r="U12" s="256" t="e">
        <f t="shared" si="8"/>
        <v>#REF!</v>
      </c>
      <c r="V12" s="256" t="e">
        <f t="shared" si="9"/>
        <v>#REF!</v>
      </c>
      <c r="W12" s="256" t="e">
        <f t="shared" si="10"/>
        <v>#REF!</v>
      </c>
      <c r="X12" s="256" t="e">
        <f t="shared" si="11"/>
        <v>#REF!</v>
      </c>
      <c r="Y12" s="256"/>
      <c r="Z12" s="269">
        <f t="shared" si="12"/>
        <v>1978</v>
      </c>
      <c r="AA12" s="256" t="e">
        <f t="shared" si="13"/>
        <v>#REF!</v>
      </c>
      <c r="AB12" s="256" t="e">
        <f t="shared" si="14"/>
        <v>#REF!</v>
      </c>
      <c r="AC12" s="256" t="e">
        <f t="shared" si="15"/>
        <v>#REF!</v>
      </c>
      <c r="AD12" s="256" t="e">
        <f t="shared" si="16"/>
        <v>#REF!</v>
      </c>
      <c r="AE12" s="256" t="e">
        <f t="shared" si="17"/>
        <v>#REF!</v>
      </c>
      <c r="AF12" s="256" t="e">
        <f t="shared" si="18"/>
        <v>#REF!</v>
      </c>
      <c r="AG12" s="256" t="e">
        <f t="shared" si="19"/>
        <v>#REF!</v>
      </c>
      <c r="AH12" s="256" t="e">
        <f t="shared" si="20"/>
        <v>#REF!</v>
      </c>
      <c r="AI12" s="20"/>
      <c r="AJ12" s="20"/>
      <c r="AK12" s="308" t="e">
        <f>#REF!</f>
        <v>#REF!</v>
      </c>
      <c r="AL12" s="306" t="e">
        <f>#REF!</f>
        <v>#REF!</v>
      </c>
      <c r="AM12" s="309" t="e">
        <f>#REF!</f>
        <v>#REF!</v>
      </c>
      <c r="AN12" s="331">
        <f>'CAN DEF'!B35</f>
        <v>33.017792224904397</v>
      </c>
      <c r="AO12" s="322" t="s">
        <v>256</v>
      </c>
      <c r="AP12" s="256">
        <v>95</v>
      </c>
      <c r="AQ12" s="256">
        <v>98</v>
      </c>
      <c r="AR12" s="256">
        <v>100</v>
      </c>
      <c r="AS12" s="256">
        <v>100</v>
      </c>
      <c r="AT12" s="256">
        <v>107</v>
      </c>
      <c r="AU12" s="256">
        <v>133</v>
      </c>
      <c r="AV12" s="256">
        <v>147</v>
      </c>
      <c r="AW12" s="256">
        <v>161</v>
      </c>
      <c r="AX12" s="256">
        <v>168</v>
      </c>
      <c r="AY12" s="256">
        <v>181</v>
      </c>
      <c r="AZ12" s="256">
        <v>194</v>
      </c>
      <c r="BA12" s="256">
        <v>213</v>
      </c>
      <c r="BB12" s="256">
        <v>230</v>
      </c>
      <c r="BC12" s="256">
        <v>236</v>
      </c>
      <c r="BD12" s="256">
        <v>240</v>
      </c>
      <c r="BE12" s="256">
        <v>243</v>
      </c>
      <c r="BF12" s="256">
        <v>247</v>
      </c>
      <c r="BG12" s="256">
        <v>268</v>
      </c>
      <c r="BH12" s="256">
        <v>329</v>
      </c>
      <c r="BI12" s="256">
        <v>345</v>
      </c>
      <c r="BJ12" s="256">
        <v>351</v>
      </c>
      <c r="BK12" s="256">
        <v>360</v>
      </c>
      <c r="BL12" s="256">
        <v>363</v>
      </c>
      <c r="BM12" s="256">
        <v>370</v>
      </c>
      <c r="BN12" s="256">
        <v>358</v>
      </c>
      <c r="BO12" s="256">
        <v>364</v>
      </c>
      <c r="BP12" s="256">
        <v>379</v>
      </c>
      <c r="BQ12" s="256">
        <v>378</v>
      </c>
      <c r="BR12" s="256">
        <v>390</v>
      </c>
      <c r="BS12" s="256">
        <v>408</v>
      </c>
      <c r="BT12" s="256">
        <v>402</v>
      </c>
      <c r="BU12" s="256">
        <v>418</v>
      </c>
      <c r="BV12" s="256">
        <v>435</v>
      </c>
      <c r="BW12" s="256">
        <v>443</v>
      </c>
      <c r="BX12" s="256">
        <v>440</v>
      </c>
      <c r="BY12" s="256">
        <v>434</v>
      </c>
      <c r="BZ12" s="256">
        <v>453</v>
      </c>
      <c r="CA12" s="256">
        <v>530</v>
      </c>
      <c r="CB12" s="256">
        <v>609</v>
      </c>
      <c r="CC12" s="256">
        <v>667</v>
      </c>
      <c r="CD12" s="256">
        <v>702</v>
      </c>
      <c r="CE12" s="256">
        <v>714</v>
      </c>
      <c r="CF12" s="256">
        <v>785</v>
      </c>
      <c r="CG12" s="256">
        <v>803</v>
      </c>
      <c r="CH12" s="256">
        <v>838</v>
      </c>
      <c r="CI12" s="256">
        <v>863</v>
      </c>
      <c r="CJ12" s="253"/>
      <c r="CK12" s="253"/>
      <c r="CL12" s="256"/>
      <c r="CM12" s="256"/>
      <c r="CN12" s="95"/>
      <c r="CO12" s="95"/>
      <c r="CP12" s="95"/>
      <c r="CQ12" s="95"/>
      <c r="CR12" s="2"/>
      <c r="CS12" s="2"/>
      <c r="CT12" s="2"/>
      <c r="CU12" s="2"/>
      <c r="CV12" s="2"/>
      <c r="CW12" s="2"/>
      <c r="CX12" s="2"/>
      <c r="CY12" s="2"/>
      <c r="CZ12" s="2"/>
      <c r="DA12" s="2"/>
      <c r="DB12" s="2"/>
    </row>
    <row r="13" spans="1:106">
      <c r="A13" s="305" t="e">
        <f>#REF!</f>
        <v>#REF!</v>
      </c>
      <c r="B13" s="305" t="e">
        <f>#REF!</f>
        <v>#REF!</v>
      </c>
      <c r="C13" s="305" t="e">
        <f>#REF!</f>
        <v>#REF!</v>
      </c>
      <c r="D13" s="7"/>
      <c r="F13" s="19">
        <f t="shared" si="23"/>
        <v>1979</v>
      </c>
      <c r="G13" s="248">
        <f>INDEX(HWI[],MATCH(G$2,HWI[F1],0),MATCH($F13,HWI!$7:$7,0)-IF($F13&gt;1988,1,0))</f>
        <v>184</v>
      </c>
      <c r="H13" s="248">
        <f>INDEX(HWI[],MATCH(H$2,HWI[F1],0),MATCH($F13,HWI!$7:$7,0)-IF($F13&gt;1988,1,0))</f>
        <v>170</v>
      </c>
      <c r="I13" s="248">
        <f>INDEX(HWI[],MATCH(I$2,HWI[F1],0),MATCH($F13,HWI!$7:$7,0)-IF($F13&gt;1988,1,0))</f>
        <v>181</v>
      </c>
      <c r="J13" s="248">
        <f>INDEX(HWI[],MATCH(J$2,HWI[F1],0),MATCH($F13,HWI!$7:$7,0)-IF($F13&gt;1988,1,0))</f>
        <v>177</v>
      </c>
      <c r="K13" s="248">
        <f>INDEX(HWI[],MATCH(K$2,HWI[F1],0),MATCH($F13,HWI!$7:$7,0)-IF($F13&gt;1988,1,0))</f>
        <v>180</v>
      </c>
      <c r="L13" s="248">
        <f>INDEX(HWI[],MATCH(L$2,HWI[F1],0),MATCH($F13,HWI!$7:$7,0)-IF($F13&gt;1988,1,0))</f>
        <v>185</v>
      </c>
      <c r="M13" s="248">
        <f>INDEX(HWI[],MATCH(M$2,HWI[F1],0),MATCH($F13,HWI!$7:$7,0)-IF($F13&gt;1988,1,0))</f>
        <v>174</v>
      </c>
      <c r="N13" s="248">
        <f>INDEX(HWI[],MATCH(N$2,HWI[F1],0),MATCH($F13,HWI!$7:$7,0)-IF($F13&gt;1988,1,0))</f>
        <v>169</v>
      </c>
      <c r="O13" s="20"/>
      <c r="P13" s="269">
        <f t="shared" si="3"/>
        <v>1979</v>
      </c>
      <c r="Q13" s="256" t="e">
        <f t="shared" si="4"/>
        <v>#REF!</v>
      </c>
      <c r="R13" s="256" t="e">
        <f t="shared" si="5"/>
        <v>#REF!</v>
      </c>
      <c r="S13" s="256" t="e">
        <f t="shared" si="6"/>
        <v>#REF!</v>
      </c>
      <c r="T13" s="256" t="e">
        <f t="shared" si="7"/>
        <v>#REF!</v>
      </c>
      <c r="U13" s="256" t="e">
        <f t="shared" si="8"/>
        <v>#REF!</v>
      </c>
      <c r="V13" s="256" t="e">
        <f t="shared" si="9"/>
        <v>#REF!</v>
      </c>
      <c r="W13" s="256" t="e">
        <f t="shared" si="10"/>
        <v>#REF!</v>
      </c>
      <c r="X13" s="256" t="e">
        <f t="shared" si="11"/>
        <v>#REF!</v>
      </c>
      <c r="Y13" s="256"/>
      <c r="Z13" s="269">
        <f t="shared" si="12"/>
        <v>1979</v>
      </c>
      <c r="AA13" s="256" t="e">
        <f t="shared" si="13"/>
        <v>#REF!</v>
      </c>
      <c r="AB13" s="256" t="e">
        <f t="shared" si="14"/>
        <v>#REF!</v>
      </c>
      <c r="AC13" s="256" t="e">
        <f t="shared" si="15"/>
        <v>#REF!</v>
      </c>
      <c r="AD13" s="256" t="e">
        <f t="shared" si="16"/>
        <v>#REF!</v>
      </c>
      <c r="AE13" s="256" t="e">
        <f t="shared" si="17"/>
        <v>#REF!</v>
      </c>
      <c r="AF13" s="256" t="e">
        <f t="shared" si="18"/>
        <v>#REF!</v>
      </c>
      <c r="AG13" s="256" t="e">
        <f t="shared" si="19"/>
        <v>#REF!</v>
      </c>
      <c r="AH13" s="256" t="e">
        <f t="shared" si="20"/>
        <v>#REF!</v>
      </c>
      <c r="AI13" s="20"/>
      <c r="AJ13" s="20"/>
      <c r="AK13" s="308" t="e">
        <f>#REF!</f>
        <v>#REF!</v>
      </c>
      <c r="AL13" s="306" t="e">
        <f>#REF!</f>
        <v>#REF!</v>
      </c>
      <c r="AM13" s="309" t="e">
        <f>#REF!</f>
        <v>#REF!</v>
      </c>
      <c r="AN13" s="331">
        <f>'CAN DEF'!B36</f>
        <v>36.3121974317013</v>
      </c>
      <c r="AO13" s="287" t="s">
        <v>52</v>
      </c>
      <c r="AP13" s="256">
        <v>81</v>
      </c>
      <c r="AQ13" s="256">
        <v>87</v>
      </c>
      <c r="AR13" s="256">
        <v>93</v>
      </c>
      <c r="AS13" s="256">
        <v>100</v>
      </c>
      <c r="AT13" s="256">
        <v>118</v>
      </c>
      <c r="AU13" s="256">
        <v>137</v>
      </c>
      <c r="AV13" s="256">
        <v>144</v>
      </c>
      <c r="AW13" s="256">
        <v>152</v>
      </c>
      <c r="AX13" s="256">
        <v>161</v>
      </c>
      <c r="AY13" s="256">
        <v>177</v>
      </c>
      <c r="AZ13" s="256">
        <v>193</v>
      </c>
      <c r="BA13" s="256">
        <v>209</v>
      </c>
      <c r="BB13" s="256">
        <v>221</v>
      </c>
      <c r="BC13" s="256">
        <v>229</v>
      </c>
      <c r="BD13" s="256">
        <v>238</v>
      </c>
      <c r="BE13" s="256">
        <v>243</v>
      </c>
      <c r="BF13" s="256">
        <v>247</v>
      </c>
      <c r="BG13" s="256">
        <v>252</v>
      </c>
      <c r="BH13" s="256">
        <v>270</v>
      </c>
      <c r="BI13" s="256">
        <v>285</v>
      </c>
      <c r="BJ13" s="256">
        <v>294</v>
      </c>
      <c r="BK13" s="256">
        <v>302</v>
      </c>
      <c r="BL13" s="256">
        <v>307</v>
      </c>
      <c r="BM13" s="256">
        <v>317</v>
      </c>
      <c r="BN13" s="256">
        <v>329</v>
      </c>
      <c r="BO13" s="256">
        <v>340</v>
      </c>
      <c r="BP13" s="256">
        <v>345</v>
      </c>
      <c r="BQ13" s="256">
        <v>353</v>
      </c>
      <c r="BR13" s="256">
        <v>360</v>
      </c>
      <c r="BS13" s="256">
        <v>365</v>
      </c>
      <c r="BT13" s="256">
        <v>380</v>
      </c>
      <c r="BU13" s="256">
        <v>391</v>
      </c>
      <c r="BV13" s="256">
        <v>404</v>
      </c>
      <c r="BW13" s="256">
        <v>407</v>
      </c>
      <c r="BX13" s="256">
        <v>433</v>
      </c>
      <c r="BY13" s="256">
        <v>462</v>
      </c>
      <c r="BZ13" s="256">
        <v>496</v>
      </c>
      <c r="CA13" s="256">
        <v>535</v>
      </c>
      <c r="CB13" s="256">
        <v>588</v>
      </c>
      <c r="CC13" s="256">
        <v>584</v>
      </c>
      <c r="CD13" s="256">
        <v>610</v>
      </c>
      <c r="CE13" s="256">
        <v>639</v>
      </c>
      <c r="CF13" s="256">
        <v>679</v>
      </c>
      <c r="CG13" s="256">
        <v>696.52285104304315</v>
      </c>
      <c r="CH13" s="256">
        <v>714.59726309285566</v>
      </c>
      <c r="CI13" s="256"/>
      <c r="CJ13" s="256"/>
      <c r="CK13" s="256"/>
      <c r="CL13" s="253"/>
      <c r="CM13" s="253"/>
      <c r="CN13" s="2"/>
      <c r="CO13" s="2"/>
      <c r="CP13" s="2"/>
      <c r="CQ13" s="2"/>
      <c r="CR13" s="2"/>
      <c r="CS13" s="2"/>
      <c r="CT13" s="2"/>
      <c r="CU13" s="2"/>
      <c r="CV13" s="2"/>
      <c r="CW13" s="2"/>
      <c r="CX13" s="2"/>
      <c r="CY13" s="2"/>
      <c r="CZ13" s="2"/>
      <c r="DA13" s="2"/>
      <c r="DB13" s="2"/>
    </row>
    <row r="14" spans="1:106">
      <c r="A14" s="305" t="e">
        <f>#REF!</f>
        <v>#REF!</v>
      </c>
      <c r="B14" s="305" t="e">
        <f>#REF!</f>
        <v>#REF!</v>
      </c>
      <c r="C14" s="305" t="e">
        <f>#REF!</f>
        <v>#REF!</v>
      </c>
      <c r="D14" s="7"/>
      <c r="F14" s="19">
        <f t="shared" si="23"/>
        <v>1980</v>
      </c>
      <c r="G14" s="248">
        <f>INDEX(HWI[],MATCH(G$2,HWI[F1],0),MATCH($F14,HWI!$7:$7,0)-IF($F14&gt;1988,1,0))</f>
        <v>200</v>
      </c>
      <c r="H14" s="248">
        <f>INDEX(HWI[],MATCH(H$2,HWI[F1],0),MATCH($F14,HWI!$7:$7,0)-IF($F14&gt;1988,1,0))</f>
        <v>186</v>
      </c>
      <c r="I14" s="248">
        <f>INDEX(HWI[],MATCH(I$2,HWI[F1],0),MATCH($F14,HWI!$7:$7,0)-IF($F14&gt;1988,1,0))</f>
        <v>194</v>
      </c>
      <c r="J14" s="248">
        <f>INDEX(HWI[],MATCH(J$2,HWI[F1],0),MATCH($F14,HWI!$7:$7,0)-IF($F14&gt;1988,1,0))</f>
        <v>193</v>
      </c>
      <c r="K14" s="248">
        <f>INDEX(HWI[],MATCH(K$2,HWI[F1],0),MATCH($F14,HWI!$7:$7,0)-IF($F14&gt;1988,1,0))</f>
        <v>203</v>
      </c>
      <c r="L14" s="248">
        <f>INDEX(HWI[],MATCH(L$2,HWI[F1],0),MATCH($F14,HWI!$7:$7,0)-IF($F14&gt;1988,1,0))</f>
        <v>201</v>
      </c>
      <c r="M14" s="248">
        <f>INDEX(HWI[],MATCH(M$2,HWI[F1],0),MATCH($F14,HWI!$7:$7,0)-IF($F14&gt;1988,1,0))</f>
        <v>194</v>
      </c>
      <c r="N14" s="248">
        <f>INDEX(HWI[],MATCH(N$2,HWI[F1],0),MATCH($F14,HWI!$7:$7,0)-IF($F14&gt;1988,1,0))</f>
        <v>184</v>
      </c>
      <c r="O14" s="20"/>
      <c r="P14" s="269">
        <f t="shared" si="3"/>
        <v>1980</v>
      </c>
      <c r="Q14" s="256" t="e">
        <f t="shared" si="4"/>
        <v>#REF!</v>
      </c>
      <c r="R14" s="256" t="e">
        <f t="shared" si="5"/>
        <v>#REF!</v>
      </c>
      <c r="S14" s="256" t="e">
        <f t="shared" si="6"/>
        <v>#REF!</v>
      </c>
      <c r="T14" s="256" t="e">
        <f t="shared" si="7"/>
        <v>#REF!</v>
      </c>
      <c r="U14" s="256" t="e">
        <f t="shared" si="8"/>
        <v>#REF!</v>
      </c>
      <c r="V14" s="256" t="e">
        <f t="shared" si="9"/>
        <v>#REF!</v>
      </c>
      <c r="W14" s="256" t="e">
        <f t="shared" si="10"/>
        <v>#REF!</v>
      </c>
      <c r="X14" s="256" t="e">
        <f t="shared" si="11"/>
        <v>#REF!</v>
      </c>
      <c r="Y14" s="256"/>
      <c r="Z14" s="269">
        <f t="shared" si="12"/>
        <v>1980</v>
      </c>
      <c r="AA14" s="256" t="e">
        <f t="shared" si="13"/>
        <v>#REF!</v>
      </c>
      <c r="AB14" s="256" t="e">
        <f t="shared" si="14"/>
        <v>#REF!</v>
      </c>
      <c r="AC14" s="256" t="e">
        <f t="shared" si="15"/>
        <v>#REF!</v>
      </c>
      <c r="AD14" s="256" t="e">
        <f t="shared" si="16"/>
        <v>#REF!</v>
      </c>
      <c r="AE14" s="256" t="e">
        <f t="shared" si="17"/>
        <v>#REF!</v>
      </c>
      <c r="AF14" s="256" t="e">
        <f t="shared" si="18"/>
        <v>#REF!</v>
      </c>
      <c r="AG14" s="256" t="e">
        <f t="shared" si="19"/>
        <v>#REF!</v>
      </c>
      <c r="AH14" s="256" t="e">
        <f t="shared" si="20"/>
        <v>#REF!</v>
      </c>
      <c r="AI14" s="20"/>
      <c r="AJ14" s="20"/>
      <c r="AK14" s="308" t="e">
        <f>#REF!</f>
        <v>#REF!</v>
      </c>
      <c r="AL14" s="306" t="e">
        <f>#REF!</f>
        <v>#REF!</v>
      </c>
      <c r="AM14" s="309" t="e">
        <f>#REF!</f>
        <v>#REF!</v>
      </c>
      <c r="AN14" s="331">
        <f>'CAN DEF'!B37</f>
        <v>39.976923708578397</v>
      </c>
      <c r="AO14" s="319" t="s">
        <v>212</v>
      </c>
      <c r="AP14" s="256">
        <v>88</v>
      </c>
      <c r="AQ14" s="256">
        <v>97</v>
      </c>
      <c r="AR14" s="256">
        <v>98</v>
      </c>
      <c r="AS14" s="256">
        <v>100</v>
      </c>
      <c r="AT14" s="256">
        <v>117</v>
      </c>
      <c r="AU14" s="256">
        <v>146</v>
      </c>
      <c r="AV14" s="256">
        <v>167</v>
      </c>
      <c r="AW14" s="256">
        <v>178</v>
      </c>
      <c r="AX14" s="256">
        <v>168</v>
      </c>
      <c r="AY14" s="256">
        <v>180</v>
      </c>
      <c r="AZ14" s="256">
        <v>203</v>
      </c>
      <c r="BA14" s="256">
        <v>219</v>
      </c>
      <c r="BB14" s="256">
        <v>226</v>
      </c>
      <c r="BC14" s="256">
        <v>245</v>
      </c>
      <c r="BD14" s="256">
        <v>240</v>
      </c>
      <c r="BE14" s="256">
        <v>242</v>
      </c>
      <c r="BF14" s="256">
        <v>244</v>
      </c>
      <c r="BG14" s="256">
        <v>235</v>
      </c>
      <c r="BH14" s="256">
        <v>307</v>
      </c>
      <c r="BI14" s="256">
        <v>318</v>
      </c>
      <c r="BJ14" s="256">
        <v>321</v>
      </c>
      <c r="BK14" s="256">
        <v>334</v>
      </c>
      <c r="BL14" s="256">
        <v>318</v>
      </c>
      <c r="BM14" s="256">
        <v>330</v>
      </c>
      <c r="BN14" s="256">
        <v>343</v>
      </c>
      <c r="BO14" s="256">
        <v>370</v>
      </c>
      <c r="BP14" s="256">
        <v>376</v>
      </c>
      <c r="BQ14" s="256">
        <v>382</v>
      </c>
      <c r="BR14" s="256">
        <v>394</v>
      </c>
      <c r="BS14" s="256">
        <v>368</v>
      </c>
      <c r="BT14" s="256">
        <v>392</v>
      </c>
      <c r="BU14" s="256">
        <v>410</v>
      </c>
      <c r="BV14" s="256">
        <v>407</v>
      </c>
      <c r="BW14" s="256">
        <v>409</v>
      </c>
      <c r="BX14" s="256">
        <v>446</v>
      </c>
      <c r="BY14" s="256">
        <v>495</v>
      </c>
      <c r="BZ14" s="256">
        <v>576</v>
      </c>
      <c r="CA14" s="256">
        <v>622</v>
      </c>
      <c r="CB14" s="256">
        <v>730</v>
      </c>
      <c r="CC14" s="256">
        <v>537</v>
      </c>
      <c r="CD14" s="256">
        <v>621</v>
      </c>
      <c r="CE14" s="256">
        <v>661</v>
      </c>
      <c r="CF14" s="256">
        <v>618</v>
      </c>
      <c r="CG14" s="256">
        <v>643</v>
      </c>
      <c r="CH14" s="256">
        <v>653</v>
      </c>
      <c r="CI14" s="256">
        <v>659</v>
      </c>
      <c r="CJ14" s="253"/>
      <c r="CK14" s="253"/>
      <c r="CL14" s="321"/>
      <c r="CM14" s="321"/>
      <c r="CN14" s="2"/>
      <c r="CO14" s="2"/>
      <c r="CP14" s="2"/>
      <c r="CQ14" s="2"/>
      <c r="CR14" s="2"/>
      <c r="CS14" s="2"/>
      <c r="CT14" s="2"/>
      <c r="CU14" s="2"/>
      <c r="CV14" s="2"/>
      <c r="CW14" s="2"/>
      <c r="CX14" s="2"/>
      <c r="CY14" s="2"/>
      <c r="CZ14" s="2"/>
      <c r="DA14" s="2"/>
      <c r="DB14" s="2"/>
    </row>
    <row r="15" spans="1:106">
      <c r="A15" s="305" t="e">
        <f>#REF!</f>
        <v>#REF!</v>
      </c>
      <c r="B15" s="305" t="e">
        <f>#REF!</f>
        <v>#REF!</v>
      </c>
      <c r="C15" s="305" t="e">
        <f>#REF!</f>
        <v>#REF!</v>
      </c>
      <c r="D15" s="7"/>
      <c r="F15" s="19">
        <f t="shared" si="23"/>
        <v>1981</v>
      </c>
      <c r="G15" s="248">
        <f>INDEX(HWI[],MATCH(G$2,HWI[F1],0),MATCH($F15,HWI!$7:$7,0)-IF($F15&gt;1988,1,0))</f>
        <v>218</v>
      </c>
      <c r="H15" s="248">
        <f>INDEX(HWI[],MATCH(H$2,HWI[F1],0),MATCH($F15,HWI!$7:$7,0)-IF($F15&gt;1988,1,0))</f>
        <v>199</v>
      </c>
      <c r="I15" s="248">
        <f>INDEX(HWI[],MATCH(I$2,HWI[F1],0),MATCH($F15,HWI!$7:$7,0)-IF($F15&gt;1988,1,0))</f>
        <v>213</v>
      </c>
      <c r="J15" s="248">
        <f>INDEX(HWI[],MATCH(J$2,HWI[F1],0),MATCH($F15,HWI!$7:$7,0)-IF($F15&gt;1988,1,0))</f>
        <v>209</v>
      </c>
      <c r="K15" s="248">
        <f>INDEX(HWI[],MATCH(K$2,HWI[F1],0),MATCH($F15,HWI!$7:$7,0)-IF($F15&gt;1988,1,0))</f>
        <v>219</v>
      </c>
      <c r="L15" s="248">
        <f>INDEX(HWI[],MATCH(L$2,HWI[F1],0),MATCH($F15,HWI!$7:$7,0)-IF($F15&gt;1988,1,0))</f>
        <v>217</v>
      </c>
      <c r="M15" s="248">
        <f>INDEX(HWI[],MATCH(M$2,HWI[F1],0),MATCH($F15,HWI!$7:$7,0)-IF($F15&gt;1988,1,0))</f>
        <v>206</v>
      </c>
      <c r="N15" s="248">
        <f>INDEX(HWI[],MATCH(N$2,HWI[F1],0),MATCH($F15,HWI!$7:$7,0)-IF($F15&gt;1988,1,0))</f>
        <v>201</v>
      </c>
      <c r="O15" s="20"/>
      <c r="P15" s="269">
        <f t="shared" si="3"/>
        <v>1981</v>
      </c>
      <c r="Q15" s="256" t="e">
        <f t="shared" si="4"/>
        <v>#REF!</v>
      </c>
      <c r="R15" s="256" t="e">
        <f t="shared" si="5"/>
        <v>#REF!</v>
      </c>
      <c r="S15" s="256" t="e">
        <f t="shared" si="6"/>
        <v>#REF!</v>
      </c>
      <c r="T15" s="256" t="e">
        <f t="shared" si="7"/>
        <v>#REF!</v>
      </c>
      <c r="U15" s="256" t="e">
        <f t="shared" si="8"/>
        <v>#REF!</v>
      </c>
      <c r="V15" s="256" t="e">
        <f t="shared" si="9"/>
        <v>#REF!</v>
      </c>
      <c r="W15" s="256" t="e">
        <f t="shared" si="10"/>
        <v>#REF!</v>
      </c>
      <c r="X15" s="256" t="e">
        <f t="shared" si="11"/>
        <v>#REF!</v>
      </c>
      <c r="Y15" s="256"/>
      <c r="Z15" s="269">
        <f t="shared" si="12"/>
        <v>1981</v>
      </c>
      <c r="AA15" s="256" t="e">
        <f t="shared" si="13"/>
        <v>#REF!</v>
      </c>
      <c r="AB15" s="256" t="e">
        <f t="shared" si="14"/>
        <v>#REF!</v>
      </c>
      <c r="AC15" s="256" t="e">
        <f t="shared" si="15"/>
        <v>#REF!</v>
      </c>
      <c r="AD15" s="256" t="e">
        <f t="shared" si="16"/>
        <v>#REF!</v>
      </c>
      <c r="AE15" s="256" t="e">
        <f t="shared" si="17"/>
        <v>#REF!</v>
      </c>
      <c r="AF15" s="256" t="e">
        <f t="shared" si="18"/>
        <v>#REF!</v>
      </c>
      <c r="AG15" s="256" t="e">
        <f t="shared" si="19"/>
        <v>#REF!</v>
      </c>
      <c r="AH15" s="256" t="e">
        <f t="shared" si="20"/>
        <v>#REF!</v>
      </c>
      <c r="AI15" s="20"/>
      <c r="AJ15" s="20"/>
      <c r="AK15" s="308" t="e">
        <f>#REF!</f>
        <v>#REF!</v>
      </c>
      <c r="AL15" s="306" t="e">
        <f>#REF!</f>
        <v>#REF!</v>
      </c>
      <c r="AM15" s="309" t="e">
        <f>#REF!</f>
        <v>#REF!</v>
      </c>
      <c r="AN15" s="331">
        <f>'CAN DEF'!B38</f>
        <v>44.290632207729203</v>
      </c>
      <c r="AO15" s="319" t="s">
        <v>45</v>
      </c>
      <c r="AP15" s="321">
        <v>87</v>
      </c>
      <c r="AQ15" s="321">
        <v>89</v>
      </c>
      <c r="AR15" s="321">
        <v>92</v>
      </c>
      <c r="AS15" s="321">
        <v>100</v>
      </c>
      <c r="AT15" s="321">
        <v>125</v>
      </c>
      <c r="AU15" s="321">
        <v>148</v>
      </c>
      <c r="AV15" s="321">
        <v>152</v>
      </c>
      <c r="AW15" s="321">
        <v>162</v>
      </c>
      <c r="AX15" s="321">
        <v>172</v>
      </c>
      <c r="AY15" s="321">
        <v>185</v>
      </c>
      <c r="AZ15" s="321">
        <v>201</v>
      </c>
      <c r="BA15" s="321">
        <v>217</v>
      </c>
      <c r="BB15" s="321">
        <v>231</v>
      </c>
      <c r="BC15" s="321">
        <v>235</v>
      </c>
      <c r="BD15" s="321">
        <v>242</v>
      </c>
      <c r="BE15" s="321">
        <v>248</v>
      </c>
      <c r="BF15" s="321">
        <v>250</v>
      </c>
      <c r="BG15" s="321">
        <v>259</v>
      </c>
      <c r="BH15" s="321">
        <v>272</v>
      </c>
      <c r="BI15" s="321">
        <v>288</v>
      </c>
      <c r="BJ15" s="321">
        <v>305</v>
      </c>
      <c r="BK15" s="321">
        <v>310</v>
      </c>
      <c r="BL15" s="321">
        <v>320</v>
      </c>
      <c r="BM15" s="321">
        <v>331</v>
      </c>
      <c r="BN15" s="321">
        <v>347</v>
      </c>
      <c r="BO15" s="321">
        <v>360</v>
      </c>
      <c r="BP15" s="321">
        <v>361</v>
      </c>
      <c r="BQ15" s="321">
        <v>368</v>
      </c>
      <c r="BR15" s="321">
        <v>379</v>
      </c>
      <c r="BS15" s="321">
        <v>385</v>
      </c>
      <c r="BT15" s="321">
        <v>409</v>
      </c>
      <c r="BU15" s="321">
        <v>426</v>
      </c>
      <c r="BV15" s="321">
        <v>432</v>
      </c>
      <c r="BW15" s="321">
        <v>428</v>
      </c>
      <c r="BX15" s="321">
        <v>475</v>
      </c>
      <c r="BY15" s="321">
        <v>506</v>
      </c>
      <c r="BZ15" s="321">
        <v>543</v>
      </c>
      <c r="CA15" s="321">
        <v>598</v>
      </c>
      <c r="CB15" s="321">
        <v>642</v>
      </c>
      <c r="CC15" s="321">
        <v>657</v>
      </c>
      <c r="CD15" s="321">
        <v>687</v>
      </c>
      <c r="CE15" s="321">
        <v>721</v>
      </c>
      <c r="CF15" s="321">
        <v>742</v>
      </c>
      <c r="CG15" s="321">
        <v>762.46384811602582</v>
      </c>
      <c r="CH15" s="321">
        <v>783.60102015216648</v>
      </c>
      <c r="CI15" s="321"/>
      <c r="CJ15" s="321"/>
      <c r="CK15" s="321"/>
      <c r="CL15" s="321"/>
      <c r="CM15" s="321"/>
      <c r="CN15" s="2"/>
      <c r="CO15" s="2"/>
      <c r="CP15" s="2"/>
      <c r="CQ15" s="2"/>
      <c r="CR15" s="2"/>
      <c r="CS15" s="2"/>
      <c r="CT15" s="2"/>
      <c r="CU15" s="2"/>
      <c r="CV15" s="2"/>
      <c r="CW15" s="2"/>
      <c r="CX15" s="2"/>
      <c r="CY15" s="2"/>
      <c r="CZ15" s="2"/>
      <c r="DA15" s="2"/>
      <c r="DB15" s="2"/>
    </row>
    <row r="16" spans="1:106">
      <c r="A16" s="305" t="e">
        <f>#REF!</f>
        <v>#REF!</v>
      </c>
      <c r="B16" s="305" t="e">
        <f>#REF!</f>
        <v>#REF!</v>
      </c>
      <c r="C16" s="305" t="e">
        <f>#REF!</f>
        <v>#REF!</v>
      </c>
      <c r="D16" s="7"/>
      <c r="F16" s="19">
        <f t="shared" si="23"/>
        <v>1982</v>
      </c>
      <c r="G16" s="248">
        <f>INDEX(HWI[],MATCH(G$2,HWI[F1],0),MATCH($F16,HWI!$7:$7,0)-IF($F16&gt;1988,1,0))</f>
        <v>230</v>
      </c>
      <c r="H16" s="248">
        <f>INDEX(HWI[],MATCH(H$2,HWI[F1],0),MATCH($F16,HWI!$7:$7,0)-IF($F16&gt;1988,1,0))</f>
        <v>208</v>
      </c>
      <c r="I16" s="248">
        <f>INDEX(HWI[],MATCH(I$2,HWI[F1],0),MATCH($F16,HWI!$7:$7,0)-IF($F16&gt;1988,1,0))</f>
        <v>230</v>
      </c>
      <c r="J16" s="248">
        <f>INDEX(HWI[],MATCH(J$2,HWI[F1],0),MATCH($F16,HWI!$7:$7,0)-IF($F16&gt;1988,1,0))</f>
        <v>221</v>
      </c>
      <c r="K16" s="248">
        <f>INDEX(HWI[],MATCH(K$2,HWI[F1],0),MATCH($F16,HWI!$7:$7,0)-IF($F16&gt;1988,1,0))</f>
        <v>226</v>
      </c>
      <c r="L16" s="248">
        <f>INDEX(HWI[],MATCH(L$2,HWI[F1],0),MATCH($F16,HWI!$7:$7,0)-IF($F16&gt;1988,1,0))</f>
        <v>231</v>
      </c>
      <c r="M16" s="248">
        <f>INDEX(HWI[],MATCH(M$2,HWI[F1],0),MATCH($F16,HWI!$7:$7,0)-IF($F16&gt;1988,1,0))</f>
        <v>210</v>
      </c>
      <c r="N16" s="248">
        <f>INDEX(HWI[],MATCH(N$2,HWI[F1],0),MATCH($F16,HWI!$7:$7,0)-IF($F16&gt;1988,1,0))</f>
        <v>216</v>
      </c>
      <c r="O16" s="20"/>
      <c r="P16" s="269">
        <f t="shared" si="3"/>
        <v>1982</v>
      </c>
      <c r="Q16" s="256" t="e">
        <f t="shared" si="4"/>
        <v>#REF!</v>
      </c>
      <c r="R16" s="256" t="e">
        <f t="shared" si="5"/>
        <v>#REF!</v>
      </c>
      <c r="S16" s="256" t="e">
        <f t="shared" si="6"/>
        <v>#REF!</v>
      </c>
      <c r="T16" s="256" t="e">
        <f t="shared" si="7"/>
        <v>#REF!</v>
      </c>
      <c r="U16" s="256" t="e">
        <f t="shared" si="8"/>
        <v>#REF!</v>
      </c>
      <c r="V16" s="256" t="e">
        <f t="shared" si="9"/>
        <v>#REF!</v>
      </c>
      <c r="W16" s="256" t="e">
        <f t="shared" si="10"/>
        <v>#REF!</v>
      </c>
      <c r="X16" s="256" t="e">
        <f t="shared" si="11"/>
        <v>#REF!</v>
      </c>
      <c r="Y16" s="256"/>
      <c r="Z16" s="269">
        <f t="shared" si="12"/>
        <v>1982</v>
      </c>
      <c r="AA16" s="256" t="e">
        <f t="shared" si="13"/>
        <v>#REF!</v>
      </c>
      <c r="AB16" s="256" t="e">
        <f t="shared" si="14"/>
        <v>#REF!</v>
      </c>
      <c r="AC16" s="256" t="e">
        <f t="shared" si="15"/>
        <v>#REF!</v>
      </c>
      <c r="AD16" s="256" t="e">
        <f t="shared" si="16"/>
        <v>#REF!</v>
      </c>
      <c r="AE16" s="256" t="e">
        <f t="shared" si="17"/>
        <v>#REF!</v>
      </c>
      <c r="AF16" s="256" t="e">
        <f t="shared" si="18"/>
        <v>#REF!</v>
      </c>
      <c r="AG16" s="256" t="e">
        <f t="shared" si="19"/>
        <v>#REF!</v>
      </c>
      <c r="AH16" s="256" t="e">
        <f t="shared" si="20"/>
        <v>#REF!</v>
      </c>
      <c r="AI16" s="20"/>
      <c r="AJ16" s="20"/>
      <c r="AK16" s="308" t="e">
        <f>#REF!</f>
        <v>#REF!</v>
      </c>
      <c r="AL16" s="306" t="e">
        <f>#REF!</f>
        <v>#REF!</v>
      </c>
      <c r="AM16" s="309" t="e">
        <f>#REF!</f>
        <v>#REF!</v>
      </c>
      <c r="AN16" s="331">
        <f>'CAN DEF'!B39</f>
        <v>48.188975803176099</v>
      </c>
      <c r="AO16" s="319" t="s">
        <v>46</v>
      </c>
      <c r="AP16" s="321">
        <v>82</v>
      </c>
      <c r="AQ16" s="321">
        <v>88</v>
      </c>
      <c r="AR16" s="321">
        <v>94</v>
      </c>
      <c r="AS16" s="321">
        <v>100</v>
      </c>
      <c r="AT16" s="321">
        <v>122</v>
      </c>
      <c r="AU16" s="321">
        <v>139</v>
      </c>
      <c r="AV16" s="321">
        <v>141</v>
      </c>
      <c r="AW16" s="321">
        <v>146</v>
      </c>
      <c r="AX16" s="321">
        <v>159</v>
      </c>
      <c r="AY16" s="321">
        <v>174</v>
      </c>
      <c r="AZ16" s="321">
        <v>194</v>
      </c>
      <c r="BA16" s="321">
        <v>206</v>
      </c>
      <c r="BB16" s="321">
        <v>210</v>
      </c>
      <c r="BC16" s="321">
        <v>218</v>
      </c>
      <c r="BD16" s="321">
        <v>233</v>
      </c>
      <c r="BE16" s="321">
        <v>245</v>
      </c>
      <c r="BF16" s="321">
        <v>252</v>
      </c>
      <c r="BG16" s="321">
        <v>258</v>
      </c>
      <c r="BH16" s="321">
        <v>270</v>
      </c>
      <c r="BI16" s="321">
        <v>280</v>
      </c>
      <c r="BJ16" s="321">
        <v>287</v>
      </c>
      <c r="BK16" s="321">
        <v>283</v>
      </c>
      <c r="BL16" s="321">
        <v>288</v>
      </c>
      <c r="BM16" s="321">
        <v>301</v>
      </c>
      <c r="BN16" s="321">
        <v>318</v>
      </c>
      <c r="BO16" s="321">
        <v>328</v>
      </c>
      <c r="BP16" s="321">
        <v>333</v>
      </c>
      <c r="BQ16" s="321">
        <v>347</v>
      </c>
      <c r="BR16" s="321">
        <v>357</v>
      </c>
      <c r="BS16" s="321">
        <v>366</v>
      </c>
      <c r="BT16" s="321">
        <v>378</v>
      </c>
      <c r="BU16" s="321">
        <v>390</v>
      </c>
      <c r="BV16" s="321">
        <v>401</v>
      </c>
      <c r="BW16" s="321">
        <v>407</v>
      </c>
      <c r="BX16" s="321">
        <v>436</v>
      </c>
      <c r="BY16" s="321">
        <v>456</v>
      </c>
      <c r="BZ16" s="321">
        <v>473</v>
      </c>
      <c r="CA16" s="321">
        <v>514</v>
      </c>
      <c r="CB16" s="321">
        <v>540</v>
      </c>
      <c r="CC16" s="321">
        <v>531</v>
      </c>
      <c r="CD16" s="321">
        <v>545</v>
      </c>
      <c r="CE16" s="321">
        <v>563</v>
      </c>
      <c r="CF16" s="321">
        <v>576</v>
      </c>
      <c r="CG16" s="321">
        <v>589.70998570453912</v>
      </c>
      <c r="CH16" s="321">
        <v>603.83024862475884</v>
      </c>
      <c r="CI16" s="321"/>
      <c r="CJ16" s="321"/>
      <c r="CK16" s="321"/>
      <c r="CL16" s="321"/>
      <c r="CM16" s="321"/>
      <c r="CN16" s="2"/>
      <c r="CO16" s="2"/>
      <c r="CP16" s="2"/>
      <c r="CQ16" s="2"/>
      <c r="CR16" s="2"/>
      <c r="CS16" s="2"/>
      <c r="CT16" s="2"/>
      <c r="CU16" s="2"/>
      <c r="CV16" s="2"/>
      <c r="CW16" s="2"/>
      <c r="CX16" s="2"/>
      <c r="CY16" s="2"/>
      <c r="CZ16" s="2"/>
      <c r="DA16" s="2"/>
      <c r="DB16" s="2"/>
    </row>
    <row r="17" spans="1:106">
      <c r="A17" s="305" t="e">
        <f>#REF!</f>
        <v>#REF!</v>
      </c>
      <c r="B17" s="305" t="e">
        <f>#REF!</f>
        <v>#REF!</v>
      </c>
      <c r="C17" s="305" t="e">
        <f>#REF!</f>
        <v>#REF!</v>
      </c>
      <c r="D17" s="7"/>
      <c r="F17" s="19">
        <f t="shared" si="23"/>
        <v>1983</v>
      </c>
      <c r="G17" s="248">
        <f>INDEX(HWI[],MATCH(G$2,HWI[F1],0),MATCH($F17,HWI!$7:$7,0)-IF($F17&gt;1988,1,0))</f>
        <v>238</v>
      </c>
      <c r="H17" s="248">
        <f>INDEX(HWI[],MATCH(H$2,HWI[F1],0),MATCH($F17,HWI!$7:$7,0)-IF($F17&gt;1988,1,0))</f>
        <v>217</v>
      </c>
      <c r="I17" s="248">
        <f>INDEX(HWI[],MATCH(I$2,HWI[F1],0),MATCH($F17,HWI!$7:$7,0)-IF($F17&gt;1988,1,0))</f>
        <v>236</v>
      </c>
      <c r="J17" s="248">
        <f>INDEX(HWI[],MATCH(J$2,HWI[F1],0),MATCH($F17,HWI!$7:$7,0)-IF($F17&gt;1988,1,0))</f>
        <v>229</v>
      </c>
      <c r="K17" s="248">
        <f>INDEX(HWI[],MATCH(K$2,HWI[F1],0),MATCH($F17,HWI!$7:$7,0)-IF($F17&gt;1988,1,0))</f>
        <v>245</v>
      </c>
      <c r="L17" s="248">
        <f>INDEX(HWI[],MATCH(L$2,HWI[F1],0),MATCH($F17,HWI!$7:$7,0)-IF($F17&gt;1988,1,0))</f>
        <v>235</v>
      </c>
      <c r="M17" s="248">
        <f>INDEX(HWI[],MATCH(M$2,HWI[F1],0),MATCH($F17,HWI!$7:$7,0)-IF($F17&gt;1988,1,0))</f>
        <v>218</v>
      </c>
      <c r="N17" s="248">
        <f>INDEX(HWI[],MATCH(N$2,HWI[F1],0),MATCH($F17,HWI!$7:$7,0)-IF($F17&gt;1988,1,0))</f>
        <v>224</v>
      </c>
      <c r="O17" s="20"/>
      <c r="P17" s="269">
        <f t="shared" si="3"/>
        <v>1983</v>
      </c>
      <c r="Q17" s="256" t="e">
        <f t="shared" si="4"/>
        <v>#REF!</v>
      </c>
      <c r="R17" s="256" t="e">
        <f t="shared" si="5"/>
        <v>#REF!</v>
      </c>
      <c r="S17" s="256" t="e">
        <f t="shared" si="6"/>
        <v>#REF!</v>
      </c>
      <c r="T17" s="256" t="e">
        <f t="shared" si="7"/>
        <v>#REF!</v>
      </c>
      <c r="U17" s="256" t="e">
        <f t="shared" si="8"/>
        <v>#REF!</v>
      </c>
      <c r="V17" s="256" t="e">
        <f t="shared" si="9"/>
        <v>#REF!</v>
      </c>
      <c r="W17" s="256" t="e">
        <f t="shared" si="10"/>
        <v>#REF!</v>
      </c>
      <c r="X17" s="256" t="e">
        <f t="shared" si="11"/>
        <v>#REF!</v>
      </c>
      <c r="Y17" s="256"/>
      <c r="Z17" s="269">
        <f t="shared" si="12"/>
        <v>1983</v>
      </c>
      <c r="AA17" s="256" t="e">
        <f t="shared" si="13"/>
        <v>#REF!</v>
      </c>
      <c r="AB17" s="256" t="e">
        <f t="shared" si="14"/>
        <v>#REF!</v>
      </c>
      <c r="AC17" s="256" t="e">
        <f t="shared" si="15"/>
        <v>#REF!</v>
      </c>
      <c r="AD17" s="256" t="e">
        <f t="shared" si="16"/>
        <v>#REF!</v>
      </c>
      <c r="AE17" s="256" t="e">
        <f t="shared" si="17"/>
        <v>#REF!</v>
      </c>
      <c r="AF17" s="256" t="e">
        <f t="shared" si="18"/>
        <v>#REF!</v>
      </c>
      <c r="AG17" s="256" t="e">
        <f t="shared" si="19"/>
        <v>#REF!</v>
      </c>
      <c r="AH17" s="256" t="e">
        <f t="shared" si="20"/>
        <v>#REF!</v>
      </c>
      <c r="AI17" s="20"/>
      <c r="AJ17" s="20"/>
      <c r="AK17" s="308" t="e">
        <f>#REF!</f>
        <v>#REF!</v>
      </c>
      <c r="AL17" s="306" t="e">
        <f>#REF!</f>
        <v>#REF!</v>
      </c>
      <c r="AM17" s="309" t="e">
        <f>#REF!</f>
        <v>#REF!</v>
      </c>
      <c r="AN17" s="331">
        <f>'CAN DEF'!B40</f>
        <v>50.934050952136197</v>
      </c>
      <c r="AO17" s="319" t="s">
        <v>47</v>
      </c>
      <c r="AP17" s="321">
        <v>74</v>
      </c>
      <c r="AQ17" s="321">
        <v>80</v>
      </c>
      <c r="AR17" s="321">
        <v>86</v>
      </c>
      <c r="AS17" s="321">
        <v>100</v>
      </c>
      <c r="AT17" s="321">
        <v>125</v>
      </c>
      <c r="AU17" s="321">
        <v>142</v>
      </c>
      <c r="AV17" s="321">
        <v>142</v>
      </c>
      <c r="AW17" s="321">
        <v>146</v>
      </c>
      <c r="AX17" s="321">
        <v>154</v>
      </c>
      <c r="AY17" s="321">
        <v>169</v>
      </c>
      <c r="AZ17" s="321">
        <v>184</v>
      </c>
      <c r="BA17" s="321">
        <v>201</v>
      </c>
      <c r="BB17" s="321">
        <v>216</v>
      </c>
      <c r="BC17" s="321">
        <v>224</v>
      </c>
      <c r="BD17" s="321">
        <v>235</v>
      </c>
      <c r="BE17" s="321">
        <v>240</v>
      </c>
      <c r="BF17" s="321">
        <v>245</v>
      </c>
      <c r="BG17" s="321">
        <v>248</v>
      </c>
      <c r="BH17" s="321">
        <v>272</v>
      </c>
      <c r="BI17" s="321">
        <v>294</v>
      </c>
      <c r="BJ17" s="321">
        <v>307</v>
      </c>
      <c r="BK17" s="321">
        <v>331</v>
      </c>
      <c r="BL17" s="321">
        <v>348</v>
      </c>
      <c r="BM17" s="321">
        <v>358</v>
      </c>
      <c r="BN17" s="321">
        <v>379</v>
      </c>
      <c r="BO17" s="321">
        <v>390</v>
      </c>
      <c r="BP17" s="321">
        <v>407</v>
      </c>
      <c r="BQ17" s="321">
        <v>421</v>
      </c>
      <c r="BR17" s="321">
        <v>426</v>
      </c>
      <c r="BS17" s="321">
        <v>421</v>
      </c>
      <c r="BT17" s="321">
        <v>425</v>
      </c>
      <c r="BU17" s="321">
        <v>439</v>
      </c>
      <c r="BV17" s="321">
        <v>450</v>
      </c>
      <c r="BW17" s="321">
        <v>453</v>
      </c>
      <c r="BX17" s="321">
        <v>470</v>
      </c>
      <c r="BY17" s="321">
        <v>509</v>
      </c>
      <c r="BZ17" s="321">
        <v>528</v>
      </c>
      <c r="CA17" s="321">
        <v>549</v>
      </c>
      <c r="CB17" s="321">
        <v>589</v>
      </c>
      <c r="CC17" s="321">
        <v>612</v>
      </c>
      <c r="CD17" s="321">
        <v>610</v>
      </c>
      <c r="CE17" s="321">
        <v>619</v>
      </c>
      <c r="CF17" s="321">
        <v>640</v>
      </c>
      <c r="CG17" s="321">
        <v>658.48263483313883</v>
      </c>
      <c r="CH17" s="321">
        <v>677.59323854039656</v>
      </c>
      <c r="CI17" s="321"/>
      <c r="CJ17" s="321"/>
      <c r="CK17" s="321"/>
      <c r="CL17" s="321"/>
      <c r="CM17" s="321"/>
      <c r="CN17" s="2"/>
      <c r="CO17" s="2"/>
      <c r="CP17" s="2"/>
      <c r="CQ17" s="2"/>
      <c r="CR17" s="2"/>
      <c r="CS17" s="2"/>
      <c r="CT17" s="2"/>
      <c r="CU17" s="2"/>
      <c r="CV17" s="2"/>
      <c r="CW17" s="2"/>
      <c r="CX17" s="2"/>
      <c r="CY17" s="2"/>
      <c r="CZ17" s="2"/>
      <c r="DA17" s="2"/>
      <c r="DB17" s="2"/>
    </row>
    <row r="18" spans="1:106">
      <c r="A18" s="305" t="e">
        <f>#REF!</f>
        <v>#REF!</v>
      </c>
      <c r="B18" s="305" t="e">
        <f>#REF!</f>
        <v>#REF!</v>
      </c>
      <c r="C18" s="305" t="e">
        <f>#REF!</f>
        <v>#REF!</v>
      </c>
      <c r="D18" s="7"/>
      <c r="F18" s="19">
        <f t="shared" si="23"/>
        <v>1984</v>
      </c>
      <c r="G18" s="248">
        <f>INDEX(HWI[],MATCH(G$2,HWI[F1],0),MATCH($F18,HWI!$7:$7,0)-IF($F18&gt;1988,1,0))</f>
        <v>248</v>
      </c>
      <c r="H18" s="248">
        <f>INDEX(HWI[],MATCH(H$2,HWI[F1],0),MATCH($F18,HWI!$7:$7,0)-IF($F18&gt;1988,1,0))</f>
        <v>229</v>
      </c>
      <c r="I18" s="248">
        <f>INDEX(HWI[],MATCH(I$2,HWI[F1],0),MATCH($F18,HWI!$7:$7,0)-IF($F18&gt;1988,1,0))</f>
        <v>240</v>
      </c>
      <c r="J18" s="248">
        <f>INDEX(HWI[],MATCH(J$2,HWI[F1],0),MATCH($F18,HWI!$7:$7,0)-IF($F18&gt;1988,1,0))</f>
        <v>238</v>
      </c>
      <c r="K18" s="248">
        <f>INDEX(HWI[],MATCH(K$2,HWI[F1],0),MATCH($F18,HWI!$7:$7,0)-IF($F18&gt;1988,1,0))</f>
        <v>240</v>
      </c>
      <c r="L18" s="248">
        <f>INDEX(HWI[],MATCH(L$2,HWI[F1],0),MATCH($F18,HWI!$7:$7,0)-IF($F18&gt;1988,1,0))</f>
        <v>242</v>
      </c>
      <c r="M18" s="248">
        <f>INDEX(HWI[],MATCH(M$2,HWI[F1],0),MATCH($F18,HWI!$7:$7,0)-IF($F18&gt;1988,1,0))</f>
        <v>233</v>
      </c>
      <c r="N18" s="248">
        <f>INDEX(HWI[],MATCH(N$2,HWI[F1],0),MATCH($F18,HWI!$7:$7,0)-IF($F18&gt;1988,1,0))</f>
        <v>235</v>
      </c>
      <c r="O18" s="20"/>
      <c r="P18" s="269">
        <f t="shared" si="3"/>
        <v>1984</v>
      </c>
      <c r="Q18" s="256" t="e">
        <f t="shared" si="4"/>
        <v>#REF!</v>
      </c>
      <c r="R18" s="256" t="e">
        <f t="shared" si="5"/>
        <v>#REF!</v>
      </c>
      <c r="S18" s="256" t="e">
        <f t="shared" si="6"/>
        <v>#REF!</v>
      </c>
      <c r="T18" s="256" t="e">
        <f t="shared" si="7"/>
        <v>#REF!</v>
      </c>
      <c r="U18" s="256" t="e">
        <f t="shared" si="8"/>
        <v>#REF!</v>
      </c>
      <c r="V18" s="256" t="e">
        <f t="shared" si="9"/>
        <v>#REF!</v>
      </c>
      <c r="W18" s="256" t="e">
        <f t="shared" si="10"/>
        <v>#REF!</v>
      </c>
      <c r="X18" s="256" t="e">
        <f t="shared" si="11"/>
        <v>#REF!</v>
      </c>
      <c r="Y18" s="256"/>
      <c r="Z18" s="269">
        <f t="shared" si="12"/>
        <v>1984</v>
      </c>
      <c r="AA18" s="256" t="e">
        <f t="shared" si="13"/>
        <v>#REF!</v>
      </c>
      <c r="AB18" s="256" t="e">
        <f t="shared" si="14"/>
        <v>#REF!</v>
      </c>
      <c r="AC18" s="256" t="e">
        <f t="shared" si="15"/>
        <v>#REF!</v>
      </c>
      <c r="AD18" s="256" t="e">
        <f t="shared" si="16"/>
        <v>#REF!</v>
      </c>
      <c r="AE18" s="256" t="e">
        <f t="shared" si="17"/>
        <v>#REF!</v>
      </c>
      <c r="AF18" s="256" t="e">
        <f t="shared" si="18"/>
        <v>#REF!</v>
      </c>
      <c r="AG18" s="256" t="e">
        <f t="shared" si="19"/>
        <v>#REF!</v>
      </c>
      <c r="AH18" s="256" t="e">
        <f t="shared" si="20"/>
        <v>#REF!</v>
      </c>
      <c r="AI18" s="20"/>
      <c r="AJ18" s="20"/>
      <c r="AK18" s="308" t="e">
        <f>#REF!</f>
        <v>#REF!</v>
      </c>
      <c r="AL18" s="306" t="e">
        <f>#REF!</f>
        <v>#REF!</v>
      </c>
      <c r="AM18" s="309" t="e">
        <f>#REF!</f>
        <v>#REF!</v>
      </c>
      <c r="AN18" s="331">
        <f>'CAN DEF'!B41</f>
        <v>52.7286765665133</v>
      </c>
      <c r="AO18" s="319" t="s">
        <v>63</v>
      </c>
      <c r="AP18" s="321">
        <v>22.785</v>
      </c>
      <c r="AQ18" s="321">
        <v>23.94</v>
      </c>
      <c r="AR18" s="321">
        <v>24.972999999999999</v>
      </c>
      <c r="AS18" s="321">
        <v>26.335000000000001</v>
      </c>
      <c r="AT18" s="321">
        <v>28.707999999999998</v>
      </c>
      <c r="AU18" s="321">
        <v>31.353000000000002</v>
      </c>
      <c r="AV18" s="321">
        <v>33.079000000000001</v>
      </c>
      <c r="AW18" s="321">
        <v>35.127000000000002</v>
      </c>
      <c r="AX18" s="321">
        <v>37.585000000000001</v>
      </c>
      <c r="AY18" s="321">
        <v>40.701999999999998</v>
      </c>
      <c r="AZ18" s="321">
        <v>44.378</v>
      </c>
      <c r="BA18" s="321">
        <v>48.521999999999998</v>
      </c>
      <c r="BB18" s="321">
        <v>51.53</v>
      </c>
      <c r="BC18" s="321">
        <v>53.554000000000002</v>
      </c>
      <c r="BD18" s="321">
        <v>55.459000000000003</v>
      </c>
      <c r="BE18" s="321">
        <v>57.235999999999997</v>
      </c>
      <c r="BF18" s="321">
        <v>58.393000000000001</v>
      </c>
      <c r="BG18" s="321">
        <v>59.878999999999998</v>
      </c>
      <c r="BH18" s="321">
        <v>61.973999999999997</v>
      </c>
      <c r="BI18" s="321">
        <v>64.388000000000005</v>
      </c>
      <c r="BJ18" s="321">
        <v>66.774000000000001</v>
      </c>
      <c r="BK18" s="321">
        <v>68.992999999999995</v>
      </c>
      <c r="BL18" s="321">
        <v>70.563999999999993</v>
      </c>
      <c r="BM18" s="321">
        <v>72.244</v>
      </c>
      <c r="BN18" s="321">
        <v>73.781000000000006</v>
      </c>
      <c r="BO18" s="321">
        <v>75.320999999999998</v>
      </c>
      <c r="BP18" s="321">
        <v>76.694999999999993</v>
      </c>
      <c r="BQ18" s="321">
        <v>78.009</v>
      </c>
      <c r="BR18" s="321">
        <v>78.855000000000004</v>
      </c>
      <c r="BS18" s="321">
        <v>80.061000000000007</v>
      </c>
      <c r="BT18" s="321">
        <v>81.882999999999996</v>
      </c>
      <c r="BU18" s="321">
        <v>83.753</v>
      </c>
      <c r="BV18" s="321">
        <v>85.037999999999997</v>
      </c>
      <c r="BW18" s="321">
        <v>86.728999999999999</v>
      </c>
      <c r="BX18" s="321">
        <v>89.114000000000004</v>
      </c>
      <c r="BY18" s="321">
        <v>91.980999999999995</v>
      </c>
      <c r="BZ18" s="321">
        <v>94.811999999999998</v>
      </c>
      <c r="CA18" s="321">
        <v>97.334000000000003</v>
      </c>
      <c r="CB18" s="321">
        <v>99.25</v>
      </c>
      <c r="CC18" s="321">
        <v>100</v>
      </c>
      <c r="CD18" s="321">
        <v>101.217</v>
      </c>
      <c r="CE18" s="321">
        <v>103.307</v>
      </c>
      <c r="CF18" s="321">
        <v>105.21299999999999</v>
      </c>
      <c r="CG18" s="321">
        <v>106.926</v>
      </c>
      <c r="CH18" s="321">
        <v>108.682</v>
      </c>
      <c r="CI18" s="321"/>
      <c r="CJ18" s="321"/>
      <c r="CK18" s="321"/>
      <c r="CL18" s="253"/>
      <c r="CM18" s="253"/>
      <c r="CN18" s="2"/>
      <c r="CO18" s="2"/>
      <c r="CP18" s="2"/>
      <c r="CQ18" s="2"/>
      <c r="CR18" s="2"/>
      <c r="CS18" s="2"/>
      <c r="CT18" s="2"/>
      <c r="CU18" s="2"/>
      <c r="CV18" s="2"/>
      <c r="CW18" s="2"/>
      <c r="CX18" s="2"/>
      <c r="CY18" s="2"/>
      <c r="CZ18" s="2"/>
      <c r="DA18" s="2"/>
      <c r="DB18" s="2"/>
    </row>
    <row r="19" spans="1:106">
      <c r="A19" s="305" t="e">
        <f>#REF!</f>
        <v>#REF!</v>
      </c>
      <c r="B19" s="305" t="e">
        <f>#REF!</f>
        <v>#REF!</v>
      </c>
      <c r="C19" s="305" t="e">
        <f>#REF!</f>
        <v>#REF!</v>
      </c>
      <c r="D19" s="7"/>
      <c r="F19" s="19">
        <f t="shared" si="23"/>
        <v>1985</v>
      </c>
      <c r="G19" s="248">
        <f>INDEX(HWI[],MATCH(G$2,HWI[F1],0),MATCH($F19,HWI!$7:$7,0)-IF($F19&gt;1988,1,0))</f>
        <v>256</v>
      </c>
      <c r="H19" s="248">
        <f>INDEX(HWI[],MATCH(H$2,HWI[F1],0),MATCH($F19,HWI!$7:$7,0)-IF($F19&gt;1988,1,0))</f>
        <v>237</v>
      </c>
      <c r="I19" s="248">
        <f>INDEX(HWI[],MATCH(I$2,HWI[F1],0),MATCH($F19,HWI!$7:$7,0)-IF($F19&gt;1988,1,0))</f>
        <v>243</v>
      </c>
      <c r="J19" s="248">
        <f>INDEX(HWI[],MATCH(J$2,HWI[F1],0),MATCH($F19,HWI!$7:$7,0)-IF($F19&gt;1988,1,0))</f>
        <v>243</v>
      </c>
      <c r="K19" s="248">
        <f>INDEX(HWI[],MATCH(K$2,HWI[F1],0),MATCH($F19,HWI!$7:$7,0)-IF($F19&gt;1988,1,0))</f>
        <v>242</v>
      </c>
      <c r="L19" s="248">
        <f>INDEX(HWI[],MATCH(L$2,HWI[F1],0),MATCH($F19,HWI!$7:$7,0)-IF($F19&gt;1988,1,0))</f>
        <v>248</v>
      </c>
      <c r="M19" s="248">
        <f>INDEX(HWI[],MATCH(M$2,HWI[F1],0),MATCH($F19,HWI!$7:$7,0)-IF($F19&gt;1988,1,0))</f>
        <v>245</v>
      </c>
      <c r="N19" s="248">
        <f>INDEX(HWI[],MATCH(N$2,HWI[F1],0),MATCH($F19,HWI!$7:$7,0)-IF($F19&gt;1988,1,0))</f>
        <v>240</v>
      </c>
      <c r="O19" s="20"/>
      <c r="P19" s="269">
        <f t="shared" si="3"/>
        <v>1985</v>
      </c>
      <c r="Q19" s="256" t="e">
        <f t="shared" si="4"/>
        <v>#REF!</v>
      </c>
      <c r="R19" s="256" t="e">
        <f t="shared" si="5"/>
        <v>#REF!</v>
      </c>
      <c r="S19" s="256" t="e">
        <f t="shared" si="6"/>
        <v>#REF!</v>
      </c>
      <c r="T19" s="256" t="e">
        <f t="shared" si="7"/>
        <v>#REF!</v>
      </c>
      <c r="U19" s="256" t="e">
        <f t="shared" si="8"/>
        <v>#REF!</v>
      </c>
      <c r="V19" s="256" t="e">
        <f t="shared" si="9"/>
        <v>#REF!</v>
      </c>
      <c r="W19" s="256" t="e">
        <f t="shared" si="10"/>
        <v>#REF!</v>
      </c>
      <c r="X19" s="256" t="e">
        <f t="shared" si="11"/>
        <v>#REF!</v>
      </c>
      <c r="Y19" s="256"/>
      <c r="Z19" s="269">
        <f t="shared" si="12"/>
        <v>1985</v>
      </c>
      <c r="AA19" s="256" t="e">
        <f t="shared" si="13"/>
        <v>#REF!</v>
      </c>
      <c r="AB19" s="256" t="e">
        <f t="shared" si="14"/>
        <v>#REF!</v>
      </c>
      <c r="AC19" s="256" t="e">
        <f t="shared" si="15"/>
        <v>#REF!</v>
      </c>
      <c r="AD19" s="256" t="e">
        <f t="shared" si="16"/>
        <v>#REF!</v>
      </c>
      <c r="AE19" s="256" t="e">
        <f t="shared" si="17"/>
        <v>#REF!</v>
      </c>
      <c r="AF19" s="256" t="e">
        <f t="shared" si="18"/>
        <v>#REF!</v>
      </c>
      <c r="AG19" s="256" t="e">
        <f t="shared" si="19"/>
        <v>#REF!</v>
      </c>
      <c r="AH19" s="256" t="e">
        <f t="shared" si="20"/>
        <v>#REF!</v>
      </c>
      <c r="AI19" s="20"/>
      <c r="AJ19" s="20"/>
      <c r="AK19" s="308" t="e">
        <f>#REF!</f>
        <v>#REF!</v>
      </c>
      <c r="AL19" s="306" t="e">
        <f>#REF!</f>
        <v>#REF!</v>
      </c>
      <c r="AM19" s="309" t="e">
        <f>#REF!</f>
        <v>#REF!</v>
      </c>
      <c r="AN19" s="331">
        <f>'CAN DEF'!B42</f>
        <v>54.470361564694201</v>
      </c>
      <c r="AO19" s="323" t="s">
        <v>64</v>
      </c>
      <c r="AP19" s="256">
        <v>17.059743783688699</v>
      </c>
      <c r="AQ19" s="256">
        <v>17.879893647016999</v>
      </c>
      <c r="AR19" s="256">
        <v>18.9345778691433</v>
      </c>
      <c r="AS19" s="256">
        <v>20.765673771835601</v>
      </c>
      <c r="AT19" s="256">
        <v>23.928685659385</v>
      </c>
      <c r="AU19" s="256">
        <v>26.482882406313099</v>
      </c>
      <c r="AV19" s="256">
        <v>29.0021843338195</v>
      </c>
      <c r="AW19" s="256">
        <v>30.974664648672299</v>
      </c>
      <c r="AX19" s="250">
        <v>33.017792224904397</v>
      </c>
      <c r="AY19" s="250">
        <v>36.3121974317013</v>
      </c>
      <c r="AZ19" s="250">
        <v>39.976923708578397</v>
      </c>
      <c r="BA19" s="250">
        <v>44.290632207729203</v>
      </c>
      <c r="BB19" s="250">
        <v>48.188975803176099</v>
      </c>
      <c r="BC19" s="250">
        <v>50.934050952136197</v>
      </c>
      <c r="BD19" s="250">
        <v>52.7286765665133</v>
      </c>
      <c r="BE19" s="250">
        <v>54.470361564694201</v>
      </c>
      <c r="BF19" s="250">
        <v>56.138658861413198</v>
      </c>
      <c r="BG19" s="250">
        <v>58.794828682408998</v>
      </c>
      <c r="BH19" s="250">
        <v>61.458989940411797</v>
      </c>
      <c r="BI19" s="250">
        <v>64.334648963712795</v>
      </c>
      <c r="BJ19" s="250">
        <v>66.513351338987405</v>
      </c>
      <c r="BK19" s="250">
        <v>68.550059634038206</v>
      </c>
      <c r="BL19" s="250">
        <v>69.571385711348697</v>
      </c>
      <c r="BM19" s="250">
        <v>70.491265293404098</v>
      </c>
      <c r="BN19" s="250">
        <v>71.507638121410693</v>
      </c>
      <c r="BO19" s="250">
        <v>73.112973503754503</v>
      </c>
      <c r="BP19" s="250">
        <v>74.393766820661696</v>
      </c>
      <c r="BQ19" s="250">
        <v>75.245707859394102</v>
      </c>
      <c r="BR19" s="250">
        <v>75.092063431515996</v>
      </c>
      <c r="BS19" s="250">
        <v>76.476875763861102</v>
      </c>
      <c r="BT19" s="250">
        <v>79.746327617714201</v>
      </c>
      <c r="BU19" s="250">
        <v>81.052460693339796</v>
      </c>
      <c r="BV19" s="250">
        <v>82.037057150803193</v>
      </c>
      <c r="BW19" s="250">
        <v>84.779737629225394</v>
      </c>
      <c r="BX19" s="250">
        <v>87.553283149350193</v>
      </c>
      <c r="BY19" s="250">
        <v>90.358612425189094</v>
      </c>
      <c r="BZ19" s="250">
        <v>92.819026773990103</v>
      </c>
      <c r="CA19" s="250">
        <v>95.821834785348202</v>
      </c>
      <c r="CB19" s="250">
        <v>99.550688301948995</v>
      </c>
      <c r="CC19" s="250">
        <v>97.416780048026197</v>
      </c>
      <c r="CD19" s="250">
        <v>99.996775298285598</v>
      </c>
      <c r="CE19" s="250">
        <v>103.38453095428081</v>
      </c>
      <c r="CF19" s="250">
        <v>104.9467473042005</v>
      </c>
      <c r="CG19" s="250">
        <v>106.3977602802883</v>
      </c>
      <c r="CH19" s="250">
        <v>108.291625876731</v>
      </c>
      <c r="CI19" s="253"/>
      <c r="CJ19" s="253"/>
      <c r="CK19" s="253"/>
      <c r="CL19" s="253"/>
      <c r="CM19" s="253"/>
      <c r="CN19" s="2"/>
      <c r="CO19" s="2"/>
      <c r="CP19" s="2"/>
      <c r="CQ19" s="2"/>
      <c r="CR19" s="2"/>
      <c r="CS19" s="2"/>
      <c r="CT19" s="2"/>
      <c r="CU19" s="2"/>
      <c r="CV19" s="2"/>
      <c r="CW19" s="2"/>
      <c r="CX19" s="2"/>
      <c r="CY19" s="2"/>
      <c r="CZ19" s="2"/>
      <c r="DA19" s="2"/>
      <c r="DB19" s="2"/>
    </row>
    <row r="20" spans="1:106">
      <c r="A20" s="305" t="e">
        <f>#REF!</f>
        <v>#REF!</v>
      </c>
      <c r="B20" s="305" t="e">
        <f>#REF!</f>
        <v>#REF!</v>
      </c>
      <c r="C20" s="305" t="e">
        <f>#REF!</f>
        <v>#REF!</v>
      </c>
      <c r="D20" s="7"/>
      <c r="F20" s="19">
        <f t="shared" si="23"/>
        <v>1986</v>
      </c>
      <c r="G20" s="248">
        <f>INDEX(HWI[],MATCH(G$2,HWI[F1],0),MATCH($F20,HWI!$7:$7,0)-IF($F20&gt;1988,1,0))</f>
        <v>260</v>
      </c>
      <c r="H20" s="248">
        <f>INDEX(HWI[],MATCH(H$2,HWI[F1],0),MATCH($F20,HWI!$7:$7,0)-IF($F20&gt;1988,1,0))</f>
        <v>243</v>
      </c>
      <c r="I20" s="248">
        <f>INDEX(HWI[],MATCH(I$2,HWI[F1],0),MATCH($F20,HWI!$7:$7,0)-IF($F20&gt;1988,1,0))</f>
        <v>247</v>
      </c>
      <c r="J20" s="248">
        <f>INDEX(HWI[],MATCH(J$2,HWI[F1],0),MATCH($F20,HWI!$7:$7,0)-IF($F20&gt;1988,1,0))</f>
        <v>247</v>
      </c>
      <c r="K20" s="248">
        <f>INDEX(HWI[],MATCH(K$2,HWI[F1],0),MATCH($F20,HWI!$7:$7,0)-IF($F20&gt;1988,1,0))</f>
        <v>244</v>
      </c>
      <c r="L20" s="248">
        <f>INDEX(HWI[],MATCH(L$2,HWI[F1],0),MATCH($F20,HWI!$7:$7,0)-IF($F20&gt;1988,1,0))</f>
        <v>250</v>
      </c>
      <c r="M20" s="248">
        <f>INDEX(HWI[],MATCH(M$2,HWI[F1],0),MATCH($F20,HWI!$7:$7,0)-IF($F20&gt;1988,1,0))</f>
        <v>252</v>
      </c>
      <c r="N20" s="248">
        <f>INDEX(HWI[],MATCH(N$2,HWI[F1],0),MATCH($F20,HWI!$7:$7,0)-IF($F20&gt;1988,1,0))</f>
        <v>245</v>
      </c>
      <c r="O20" s="20"/>
      <c r="P20" s="269">
        <f t="shared" si="3"/>
        <v>1986</v>
      </c>
      <c r="Q20" s="256" t="e">
        <f t="shared" si="4"/>
        <v>#REF!</v>
      </c>
      <c r="R20" s="256" t="e">
        <f t="shared" si="5"/>
        <v>#REF!</v>
      </c>
      <c r="S20" s="256" t="e">
        <f t="shared" si="6"/>
        <v>#REF!</v>
      </c>
      <c r="T20" s="256" t="e">
        <f t="shared" si="7"/>
        <v>#REF!</v>
      </c>
      <c r="U20" s="256" t="e">
        <f t="shared" si="8"/>
        <v>#REF!</v>
      </c>
      <c r="V20" s="256" t="e">
        <f t="shared" si="9"/>
        <v>#REF!</v>
      </c>
      <c r="W20" s="256" t="e">
        <f t="shared" si="10"/>
        <v>#REF!</v>
      </c>
      <c r="X20" s="256" t="e">
        <f t="shared" si="11"/>
        <v>#REF!</v>
      </c>
      <c r="Y20" s="256"/>
      <c r="Z20" s="269">
        <f t="shared" si="12"/>
        <v>1986</v>
      </c>
      <c r="AA20" s="256" t="e">
        <f t="shared" si="13"/>
        <v>#REF!</v>
      </c>
      <c r="AB20" s="256" t="e">
        <f t="shared" si="14"/>
        <v>#REF!</v>
      </c>
      <c r="AC20" s="256" t="e">
        <f t="shared" si="15"/>
        <v>#REF!</v>
      </c>
      <c r="AD20" s="256" t="e">
        <f t="shared" si="16"/>
        <v>#REF!</v>
      </c>
      <c r="AE20" s="256" t="e">
        <f t="shared" si="17"/>
        <v>#REF!</v>
      </c>
      <c r="AF20" s="256" t="e">
        <f t="shared" si="18"/>
        <v>#REF!</v>
      </c>
      <c r="AG20" s="256" t="e">
        <f t="shared" si="19"/>
        <v>#REF!</v>
      </c>
      <c r="AH20" s="256" t="e">
        <f t="shared" si="20"/>
        <v>#REF!</v>
      </c>
      <c r="AI20" s="20"/>
      <c r="AJ20" s="20"/>
      <c r="AK20" s="308" t="e">
        <f>#REF!</f>
        <v>#REF!</v>
      </c>
      <c r="AL20" s="306" t="e">
        <f>#REF!</f>
        <v>#REF!</v>
      </c>
      <c r="AM20" s="309" t="e">
        <f>#REF!</f>
        <v>#REF!</v>
      </c>
      <c r="AN20" s="331">
        <f>'CAN DEF'!B43</f>
        <v>56.138658861413198</v>
      </c>
      <c r="AO20" s="253"/>
      <c r="AP20" s="253"/>
      <c r="AQ20" s="253"/>
      <c r="AR20" s="253"/>
      <c r="AS20" s="253"/>
      <c r="AT20" s="253"/>
      <c r="AU20" s="253"/>
      <c r="AV20" s="253"/>
      <c r="AW20" s="253"/>
      <c r="AX20" s="253"/>
      <c r="AY20" s="253"/>
      <c r="AZ20" s="253"/>
      <c r="BA20" s="253"/>
      <c r="BB20" s="253"/>
      <c r="BC20" s="253"/>
      <c r="BD20" s="253"/>
      <c r="BE20" s="253"/>
      <c r="BF20" s="253"/>
      <c r="BG20" s="253"/>
      <c r="BH20" s="253"/>
      <c r="BI20" s="253"/>
      <c r="BJ20" s="253"/>
      <c r="BK20" s="253"/>
      <c r="BL20" s="253"/>
      <c r="BM20" s="253"/>
      <c r="BN20" s="253"/>
      <c r="BO20" s="253"/>
      <c r="BP20" s="253"/>
      <c r="BQ20" s="253"/>
      <c r="BR20" s="253"/>
      <c r="BS20" s="253"/>
      <c r="BT20" s="253"/>
      <c r="BU20" s="253"/>
      <c r="BV20" s="253"/>
      <c r="BW20" s="253"/>
      <c r="BX20" s="253"/>
      <c r="BY20" s="253"/>
      <c r="BZ20" s="253"/>
      <c r="CA20" s="253"/>
      <c r="CB20" s="253"/>
      <c r="CC20" s="253"/>
      <c r="CD20" s="253"/>
      <c r="CE20" s="253"/>
      <c r="CF20" s="253"/>
      <c r="CG20" s="253"/>
      <c r="CH20" s="253"/>
      <c r="CI20" s="253"/>
      <c r="CJ20" s="253"/>
      <c r="CK20" s="253"/>
      <c r="CL20" s="253"/>
      <c r="CM20" s="253"/>
      <c r="CN20" s="2"/>
      <c r="CO20" s="2"/>
      <c r="CP20" s="2"/>
      <c r="CQ20" s="2"/>
      <c r="CR20" s="2"/>
      <c r="CS20" s="2"/>
      <c r="CT20" s="2"/>
      <c r="CU20" s="2"/>
      <c r="CV20" s="2"/>
      <c r="CW20" s="2"/>
      <c r="CX20" s="2"/>
      <c r="CY20" s="2"/>
      <c r="CZ20" s="2"/>
      <c r="DA20" s="2"/>
      <c r="DB20" s="2"/>
    </row>
    <row r="21" spans="1:106">
      <c r="A21" s="305" t="e">
        <f>#REF!</f>
        <v>#REF!</v>
      </c>
      <c r="B21" s="305" t="e">
        <f>#REF!</f>
        <v>#REF!</v>
      </c>
      <c r="C21" s="305" t="e">
        <f>#REF!</f>
        <v>#REF!</v>
      </c>
      <c r="D21" s="7"/>
      <c r="F21" s="19">
        <f t="shared" si="23"/>
        <v>1987</v>
      </c>
      <c r="G21" s="248">
        <f>INDEX(HWI[],MATCH(G$2,HWI[F1],0),MATCH($F21,HWI!$7:$7,0)-IF($F21&gt;1988,1,0))</f>
        <v>267</v>
      </c>
      <c r="H21" s="248">
        <f>INDEX(HWI[],MATCH(H$2,HWI[F1],0),MATCH($F21,HWI!$7:$7,0)-IF($F21&gt;1988,1,0))</f>
        <v>248</v>
      </c>
      <c r="I21" s="248">
        <f>INDEX(HWI[],MATCH(I$2,HWI[F1],0),MATCH($F21,HWI!$7:$7,0)-IF($F21&gt;1988,1,0))</f>
        <v>268</v>
      </c>
      <c r="J21" s="248">
        <f>INDEX(HWI[],MATCH(J$2,HWI[F1],0),MATCH($F21,HWI!$7:$7,0)-IF($F21&gt;1988,1,0))</f>
        <v>252</v>
      </c>
      <c r="K21" s="248">
        <f>INDEX(HWI[],MATCH(K$2,HWI[F1],0),MATCH($F21,HWI!$7:$7,0)-IF($F21&gt;1988,1,0))</f>
        <v>235</v>
      </c>
      <c r="L21" s="248">
        <f>INDEX(HWI[],MATCH(L$2,HWI[F1],0),MATCH($F21,HWI!$7:$7,0)-IF($F21&gt;1988,1,0))</f>
        <v>259</v>
      </c>
      <c r="M21" s="248">
        <f>INDEX(HWI[],MATCH(M$2,HWI[F1],0),MATCH($F21,HWI!$7:$7,0)-IF($F21&gt;1988,1,0))</f>
        <v>258</v>
      </c>
      <c r="N21" s="248">
        <f>INDEX(HWI[],MATCH(N$2,HWI[F1],0),MATCH($F21,HWI!$7:$7,0)-IF($F21&gt;1988,1,0))</f>
        <v>248</v>
      </c>
      <c r="O21" s="20"/>
      <c r="P21" s="269">
        <f t="shared" si="3"/>
        <v>1987</v>
      </c>
      <c r="Q21" s="256" t="e">
        <f t="shared" si="4"/>
        <v>#REF!</v>
      </c>
      <c r="R21" s="256" t="e">
        <f t="shared" si="5"/>
        <v>#REF!</v>
      </c>
      <c r="S21" s="256" t="e">
        <f t="shared" si="6"/>
        <v>#REF!</v>
      </c>
      <c r="T21" s="256" t="e">
        <f t="shared" si="7"/>
        <v>#REF!</v>
      </c>
      <c r="U21" s="256" t="e">
        <f t="shared" si="8"/>
        <v>#REF!</v>
      </c>
      <c r="V21" s="256" t="e">
        <f t="shared" si="9"/>
        <v>#REF!</v>
      </c>
      <c r="W21" s="256" t="e">
        <f t="shared" si="10"/>
        <v>#REF!</v>
      </c>
      <c r="X21" s="256" t="e">
        <f t="shared" si="11"/>
        <v>#REF!</v>
      </c>
      <c r="Y21" s="256"/>
      <c r="Z21" s="269">
        <f t="shared" si="12"/>
        <v>1987</v>
      </c>
      <c r="AA21" s="256" t="e">
        <f t="shared" si="13"/>
        <v>#REF!</v>
      </c>
      <c r="AB21" s="256" t="e">
        <f t="shared" si="14"/>
        <v>#REF!</v>
      </c>
      <c r="AC21" s="256" t="e">
        <f t="shared" si="15"/>
        <v>#REF!</v>
      </c>
      <c r="AD21" s="256" t="e">
        <f t="shared" si="16"/>
        <v>#REF!</v>
      </c>
      <c r="AE21" s="256" t="e">
        <f t="shared" si="17"/>
        <v>#REF!</v>
      </c>
      <c r="AF21" s="256" t="e">
        <f t="shared" si="18"/>
        <v>#REF!</v>
      </c>
      <c r="AG21" s="256" t="e">
        <f t="shared" si="19"/>
        <v>#REF!</v>
      </c>
      <c r="AH21" s="256" t="e">
        <f t="shared" si="20"/>
        <v>#REF!</v>
      </c>
      <c r="AI21" s="20"/>
      <c r="AJ21" s="20"/>
      <c r="AK21" s="308" t="e">
        <f>#REF!</f>
        <v>#REF!</v>
      </c>
      <c r="AL21" s="306" t="e">
        <f>#REF!</f>
        <v>#REF!</v>
      </c>
      <c r="AM21" s="309" t="e">
        <f>#REF!</f>
        <v>#REF!</v>
      </c>
      <c r="AN21" s="331">
        <f>'CAN DEF'!B44</f>
        <v>58.794828682408998</v>
      </c>
      <c r="AO21" s="324" t="s">
        <v>216</v>
      </c>
      <c r="AP21" s="325"/>
      <c r="AQ21" s="325"/>
      <c r="AR21" s="325"/>
      <c r="AS21" s="325"/>
      <c r="AT21" s="317"/>
      <c r="AU21" s="317"/>
      <c r="AV21" s="317"/>
      <c r="AW21" s="317"/>
      <c r="AX21" s="253"/>
      <c r="AY21" s="253"/>
      <c r="AZ21" s="253"/>
      <c r="BA21" s="253"/>
      <c r="BB21" s="253"/>
      <c r="BC21" s="253"/>
      <c r="BD21" s="253"/>
      <c r="BE21" s="253"/>
      <c r="BF21" s="253"/>
      <c r="BG21" s="253"/>
      <c r="BH21" s="253"/>
      <c r="BI21" s="253"/>
      <c r="BJ21" s="253"/>
      <c r="BK21" s="253"/>
      <c r="BL21" s="253"/>
      <c r="BM21" s="253"/>
      <c r="BN21" s="253"/>
      <c r="BO21" s="253"/>
      <c r="BP21" s="253"/>
      <c r="BQ21" s="253"/>
      <c r="BR21" s="253"/>
      <c r="BS21" s="253"/>
      <c r="BT21" s="253"/>
      <c r="BU21" s="253"/>
      <c r="BV21" s="253"/>
      <c r="BW21" s="253"/>
      <c r="BX21" s="253"/>
      <c r="BY21" s="253"/>
      <c r="BZ21" s="253"/>
      <c r="CA21" s="253"/>
      <c r="CB21" s="253"/>
      <c r="CC21" s="253"/>
      <c r="CD21" s="253"/>
      <c r="CE21" s="253"/>
      <c r="CF21" s="253"/>
      <c r="CG21" s="253"/>
      <c r="CH21" s="253"/>
      <c r="CI21" s="253"/>
      <c r="CJ21" s="253"/>
      <c r="CK21" s="253"/>
      <c r="CL21" s="253"/>
      <c r="CM21" s="253"/>
      <c r="CN21" s="2"/>
      <c r="CO21" s="2"/>
      <c r="CP21" s="2"/>
      <c r="CQ21" s="2"/>
      <c r="CR21" s="2"/>
      <c r="CS21" s="2"/>
      <c r="CT21" s="2"/>
      <c r="CU21" s="2"/>
      <c r="CV21" s="2"/>
      <c r="CW21" s="2"/>
      <c r="CX21" s="2"/>
      <c r="CY21" s="2"/>
      <c r="CZ21" s="2"/>
      <c r="DA21" s="2"/>
      <c r="DB21" s="2"/>
    </row>
    <row r="22" spans="1:106">
      <c r="A22" s="305" t="e">
        <f>#REF!</f>
        <v>#REF!</v>
      </c>
      <c r="B22" s="305" t="e">
        <f>#REF!</f>
        <v>#REF!</v>
      </c>
      <c r="C22" s="305" t="e">
        <f>#REF!</f>
        <v>#REF!</v>
      </c>
      <c r="D22" s="7"/>
      <c r="F22" s="19">
        <f t="shared" si="23"/>
        <v>1988</v>
      </c>
      <c r="G22" s="248">
        <f>INDEX(HWI[],MATCH(G$2,HWI[F1],0),MATCH($F22,HWI!$7:$7,0)-IF($F22&gt;1988,1,0))</f>
        <v>285</v>
      </c>
      <c r="H22" s="248">
        <f>INDEX(HWI[],MATCH(H$2,HWI[F1],0),MATCH($F22,HWI!$7:$7,0)-IF($F22&gt;1988,1,0))</f>
        <v>260.25</v>
      </c>
      <c r="I22" s="248">
        <f>INDEX(HWI[],MATCH(I$2,HWI[F1],0),MATCH($F22,HWI!$7:$7,0)-IF($F22&gt;1988,1,0))</f>
        <v>316.5</v>
      </c>
      <c r="J22" s="248">
        <f>INDEX(HWI[],MATCH(J$2,HWI[F1],0),MATCH($F22,HWI!$7:$7,0)-IF($F22&gt;1988,1,0))</f>
        <v>270.25</v>
      </c>
      <c r="K22" s="248">
        <f>INDEX(HWI[],MATCH(K$2,HWI[F1],0),MATCH($F22,HWI!$7:$7,0)-IF($F22&gt;1988,1,0))</f>
        <v>307</v>
      </c>
      <c r="L22" s="248">
        <f>INDEX(HWI[],MATCH(L$2,HWI[F1],0),MATCH($F22,HWI!$7:$7,0)-IF($F22&gt;1988,1,0))</f>
        <v>271.75</v>
      </c>
      <c r="M22" s="248">
        <f>INDEX(HWI[],MATCH(M$2,HWI[F1],0),MATCH($F22,HWI!$7:$7,0)-IF($F22&gt;1988,1,0))</f>
        <v>269.75</v>
      </c>
      <c r="N22" s="248">
        <f>INDEX(HWI[],MATCH(N$2,HWI[F1],0),MATCH($F22,HWI!$7:$7,0)-IF($F22&gt;1988,1,0))</f>
        <v>271.75</v>
      </c>
      <c r="O22" s="20"/>
      <c r="P22" s="269">
        <f t="shared" si="3"/>
        <v>1988</v>
      </c>
      <c r="Q22" s="256" t="e">
        <f t="shared" si="4"/>
        <v>#REF!</v>
      </c>
      <c r="R22" s="256" t="e">
        <f t="shared" si="5"/>
        <v>#REF!</v>
      </c>
      <c r="S22" s="256" t="e">
        <f t="shared" si="6"/>
        <v>#REF!</v>
      </c>
      <c r="T22" s="256" t="e">
        <f t="shared" si="7"/>
        <v>#REF!</v>
      </c>
      <c r="U22" s="256" t="e">
        <f t="shared" si="8"/>
        <v>#REF!</v>
      </c>
      <c r="V22" s="256" t="e">
        <f t="shared" si="9"/>
        <v>#REF!</v>
      </c>
      <c r="W22" s="256" t="e">
        <f t="shared" si="10"/>
        <v>#REF!</v>
      </c>
      <c r="X22" s="256" t="e">
        <f t="shared" si="11"/>
        <v>#REF!</v>
      </c>
      <c r="Y22" s="256"/>
      <c r="Z22" s="269">
        <f t="shared" si="12"/>
        <v>1988</v>
      </c>
      <c r="AA22" s="256" t="e">
        <f t="shared" si="13"/>
        <v>#REF!</v>
      </c>
      <c r="AB22" s="256" t="e">
        <f t="shared" si="14"/>
        <v>#REF!</v>
      </c>
      <c r="AC22" s="256" t="e">
        <f t="shared" si="15"/>
        <v>#REF!</v>
      </c>
      <c r="AD22" s="256" t="e">
        <f t="shared" si="16"/>
        <v>#REF!</v>
      </c>
      <c r="AE22" s="256" t="e">
        <f t="shared" si="17"/>
        <v>#REF!</v>
      </c>
      <c r="AF22" s="256" t="e">
        <f t="shared" si="18"/>
        <v>#REF!</v>
      </c>
      <c r="AG22" s="256" t="e">
        <f t="shared" si="19"/>
        <v>#REF!</v>
      </c>
      <c r="AH22" s="256" t="e">
        <f t="shared" si="20"/>
        <v>#REF!</v>
      </c>
      <c r="AI22" s="20"/>
      <c r="AJ22" s="20"/>
      <c r="AK22" s="308" t="e">
        <f>#REF!</f>
        <v>#REF!</v>
      </c>
      <c r="AL22" s="306" t="e">
        <f>#REF!</f>
        <v>#REF!</v>
      </c>
      <c r="AM22" s="309" t="e">
        <f>#REF!</f>
        <v>#REF!</v>
      </c>
      <c r="AN22" s="331">
        <f>'CAN DEF'!B45</f>
        <v>61.458989940411797</v>
      </c>
      <c r="AO22" s="319" t="s">
        <v>7</v>
      </c>
      <c r="AP22" s="326">
        <v>1970</v>
      </c>
      <c r="AQ22" s="326">
        <v>1971</v>
      </c>
      <c r="AR22" s="326">
        <v>1972</v>
      </c>
      <c r="AS22" s="326">
        <v>1973</v>
      </c>
      <c r="AT22" s="326">
        <v>1974</v>
      </c>
      <c r="AU22" s="326">
        <v>1975</v>
      </c>
      <c r="AV22" s="326">
        <v>1976</v>
      </c>
      <c r="AW22" s="326">
        <v>1977</v>
      </c>
      <c r="AX22" s="326">
        <v>1978</v>
      </c>
      <c r="AY22" s="326">
        <v>1979</v>
      </c>
      <c r="AZ22" s="326">
        <v>1980</v>
      </c>
      <c r="BA22" s="326">
        <v>1981</v>
      </c>
      <c r="BB22" s="326">
        <v>1982</v>
      </c>
      <c r="BC22" s="326">
        <v>1983</v>
      </c>
      <c r="BD22" s="326">
        <v>1984</v>
      </c>
      <c r="BE22" s="326">
        <v>1985</v>
      </c>
      <c r="BF22" s="326">
        <v>1986</v>
      </c>
      <c r="BG22" s="326">
        <v>1987</v>
      </c>
      <c r="BH22" s="326">
        <v>1988</v>
      </c>
      <c r="BI22" s="326">
        <v>1989</v>
      </c>
      <c r="BJ22" s="326">
        <v>1990</v>
      </c>
      <c r="BK22" s="326">
        <v>1991</v>
      </c>
      <c r="BL22" s="326">
        <v>1992</v>
      </c>
      <c r="BM22" s="326">
        <v>1993</v>
      </c>
      <c r="BN22" s="326">
        <v>1994</v>
      </c>
      <c r="BO22" s="326">
        <v>1995</v>
      </c>
      <c r="BP22" s="326">
        <v>1996</v>
      </c>
      <c r="BQ22" s="326">
        <v>1997</v>
      </c>
      <c r="BR22" s="326">
        <v>1998</v>
      </c>
      <c r="BS22" s="326">
        <v>1999</v>
      </c>
      <c r="BT22" s="326">
        <v>2000</v>
      </c>
      <c r="BU22" s="326">
        <v>2001</v>
      </c>
      <c r="BV22" s="326">
        <v>2002</v>
      </c>
      <c r="BW22" s="326">
        <v>2003</v>
      </c>
      <c r="BX22" s="326">
        <v>2004</v>
      </c>
      <c r="BY22" s="326">
        <v>2005</v>
      </c>
      <c r="BZ22" s="326">
        <v>2006</v>
      </c>
      <c r="CA22" s="326">
        <v>2007</v>
      </c>
      <c r="CB22" s="326">
        <v>2008</v>
      </c>
      <c r="CC22" s="326">
        <v>2009</v>
      </c>
      <c r="CD22" s="326">
        <v>2010</v>
      </c>
      <c r="CE22" s="326">
        <v>2011</v>
      </c>
      <c r="CF22" s="326">
        <v>2012</v>
      </c>
      <c r="CG22" s="326">
        <v>2013</v>
      </c>
      <c r="CH22" s="326">
        <v>2014</v>
      </c>
      <c r="CI22" s="326">
        <v>2015</v>
      </c>
      <c r="CJ22" s="253"/>
      <c r="CK22" s="253"/>
      <c r="CL22" s="253"/>
      <c r="CM22" s="253"/>
      <c r="CN22" s="2"/>
      <c r="CO22" s="2"/>
      <c r="CP22" s="2"/>
      <c r="CQ22" s="2"/>
      <c r="CR22" s="2"/>
      <c r="CS22" s="2"/>
      <c r="CT22" s="2"/>
      <c r="CU22" s="2"/>
      <c r="CV22" s="2"/>
      <c r="CW22" s="2"/>
      <c r="CX22" s="2"/>
      <c r="CY22" s="2"/>
      <c r="CZ22" s="2"/>
      <c r="DA22" s="2"/>
      <c r="DB22" s="2"/>
    </row>
    <row r="23" spans="1:106">
      <c r="A23" s="305" t="e">
        <f>#REF!</f>
        <v>#REF!</v>
      </c>
      <c r="B23" s="305" t="e">
        <f>#REF!</f>
        <v>#REF!</v>
      </c>
      <c r="C23" s="305" t="e">
        <f>#REF!</f>
        <v>#REF!</v>
      </c>
      <c r="D23" s="7"/>
      <c r="F23" s="19">
        <f t="shared" si="23"/>
        <v>1989</v>
      </c>
      <c r="G23" s="248">
        <f>INDEX(HWI[],MATCH(G$2,HWI[F1],0),MATCH($F23,HWI!$7:$7,0)-IF($F23&gt;1988,1,0))</f>
        <v>300</v>
      </c>
      <c r="H23" s="248">
        <f>INDEX(HWI[],MATCH(H$2,HWI[F1],0),MATCH($F23,HWI!$7:$7,0)-IF($F23&gt;1988,1,0))</f>
        <v>270</v>
      </c>
      <c r="I23" s="248">
        <f>INDEX(HWI[],MATCH(I$2,HWI[F1],0),MATCH($F23,HWI!$7:$7,0)-IF($F23&gt;1988,1,0))</f>
        <v>345</v>
      </c>
      <c r="J23" s="248">
        <f>INDEX(HWI[],MATCH(J$2,HWI[F1],0),MATCH($F23,HWI!$7:$7,0)-IF($F23&gt;1988,1,0))</f>
        <v>285</v>
      </c>
      <c r="K23" s="248">
        <f>INDEX(HWI[],MATCH(K$2,HWI[F1],0),MATCH($F23,HWI!$7:$7,0)-IF($F23&gt;1988,1,0))</f>
        <v>318</v>
      </c>
      <c r="L23" s="248">
        <f>INDEX(HWI[],MATCH(L$2,HWI[F1],0),MATCH($F23,HWI!$7:$7,0)-IF($F23&gt;1988,1,0))</f>
        <v>288</v>
      </c>
      <c r="M23" s="248">
        <f>INDEX(HWI[],MATCH(M$2,HWI[F1],0),MATCH($F23,HWI!$7:$7,0)-IF($F23&gt;1988,1,0))</f>
        <v>282</v>
      </c>
      <c r="N23" s="248">
        <f>INDEX(HWI[],MATCH(N$2,HWI[F1],0),MATCH($F23,HWI!$7:$7,0)-IF($F23&gt;1988,1,0))</f>
        <v>295</v>
      </c>
      <c r="O23" s="20"/>
      <c r="P23" s="269">
        <f t="shared" si="3"/>
        <v>1989</v>
      </c>
      <c r="Q23" s="256" t="e">
        <f t="shared" si="4"/>
        <v>#REF!</v>
      </c>
      <c r="R23" s="256" t="e">
        <f t="shared" si="5"/>
        <v>#REF!</v>
      </c>
      <c r="S23" s="256" t="e">
        <f t="shared" si="6"/>
        <v>#REF!</v>
      </c>
      <c r="T23" s="256" t="e">
        <f t="shared" si="7"/>
        <v>#REF!</v>
      </c>
      <c r="U23" s="256" t="e">
        <f t="shared" si="8"/>
        <v>#REF!</v>
      </c>
      <c r="V23" s="256" t="e">
        <f t="shared" si="9"/>
        <v>#REF!</v>
      </c>
      <c r="W23" s="256" t="e">
        <f t="shared" si="10"/>
        <v>#REF!</v>
      </c>
      <c r="X23" s="256" t="e">
        <f t="shared" si="11"/>
        <v>#REF!</v>
      </c>
      <c r="Y23" s="256"/>
      <c r="Z23" s="269">
        <f t="shared" si="12"/>
        <v>1989</v>
      </c>
      <c r="AA23" s="256" t="e">
        <f t="shared" si="13"/>
        <v>#REF!</v>
      </c>
      <c r="AB23" s="256" t="e">
        <f t="shared" si="14"/>
        <v>#REF!</v>
      </c>
      <c r="AC23" s="256" t="e">
        <f t="shared" si="15"/>
        <v>#REF!</v>
      </c>
      <c r="AD23" s="256" t="e">
        <f t="shared" si="16"/>
        <v>#REF!</v>
      </c>
      <c r="AE23" s="256" t="e">
        <f t="shared" si="17"/>
        <v>#REF!</v>
      </c>
      <c r="AF23" s="256" t="e">
        <f t="shared" si="18"/>
        <v>#REF!</v>
      </c>
      <c r="AG23" s="256" t="e">
        <f t="shared" si="19"/>
        <v>#REF!</v>
      </c>
      <c r="AH23" s="256" t="e">
        <f t="shared" si="20"/>
        <v>#REF!</v>
      </c>
      <c r="AI23" s="20"/>
      <c r="AJ23" s="20"/>
      <c r="AK23" s="308" t="e">
        <f>#REF!</f>
        <v>#REF!</v>
      </c>
      <c r="AL23" s="306" t="e">
        <f>#REF!</f>
        <v>#REF!</v>
      </c>
      <c r="AM23" s="309" t="e">
        <f>#REF!</f>
        <v>#REF!</v>
      </c>
      <c r="AN23" s="331">
        <f>'CAN DEF'!B46</f>
        <v>64.334648963712795</v>
      </c>
      <c r="AO23" s="319" t="s">
        <v>43</v>
      </c>
      <c r="AP23" s="321">
        <v>79.958191395</v>
      </c>
      <c r="AQ23" s="321">
        <v>86.696647356</v>
      </c>
      <c r="AR23" s="321">
        <v>95.34136577999999</v>
      </c>
      <c r="AS23" s="321">
        <v>102.7867842</v>
      </c>
      <c r="AT23" s="321">
        <v>123.96033705800001</v>
      </c>
      <c r="AU23" s="321">
        <v>145.18668358400001</v>
      </c>
      <c r="AV23" s="321">
        <v>157.20826392000001</v>
      </c>
      <c r="AW23" s="321">
        <v>170.74407167999999</v>
      </c>
      <c r="AX23" s="321">
        <v>185.14199022400001</v>
      </c>
      <c r="AY23" s="321">
        <v>204.75417751200001</v>
      </c>
      <c r="AZ23" s="321">
        <v>221.30674980000001</v>
      </c>
      <c r="BA23" s="321">
        <v>249.127825202</v>
      </c>
      <c r="BB23" s="321">
        <v>269.66975990999998</v>
      </c>
      <c r="BC23" s="321">
        <v>284.75204527</v>
      </c>
      <c r="BD23" s="321">
        <v>297.79535604799997</v>
      </c>
      <c r="BE23" s="321">
        <v>309.38430361600001</v>
      </c>
      <c r="BF23" s="321">
        <v>318.83202025999998</v>
      </c>
      <c r="BG23" s="321">
        <v>328.58042449800001</v>
      </c>
      <c r="BH23" s="321">
        <v>351.97609354500003</v>
      </c>
      <c r="BI23" s="321">
        <v>369.50013778600004</v>
      </c>
      <c r="BJ23" s="321">
        <v>378.77835749599996</v>
      </c>
      <c r="BK23" s="321">
        <v>389.02422572999996</v>
      </c>
      <c r="BL23" s="321">
        <v>396.64342602899995</v>
      </c>
      <c r="BM23" s="321">
        <v>412.22986317499999</v>
      </c>
      <c r="BN23" s="321">
        <v>421.31942073499999</v>
      </c>
      <c r="BO23" s="321">
        <v>430.65270759199996</v>
      </c>
      <c r="BP23" s="321">
        <v>436.94761192499999</v>
      </c>
      <c r="BQ23" s="321">
        <v>450.28528487200003</v>
      </c>
      <c r="BR23" s="321">
        <v>462.10134887099997</v>
      </c>
      <c r="BS23" s="321">
        <v>469.41436580999999</v>
      </c>
      <c r="BT23" s="321">
        <v>495.47952775600004</v>
      </c>
      <c r="BU23" s="321">
        <v>509.35378495000003</v>
      </c>
      <c r="BV23" s="321">
        <v>527.76419566800007</v>
      </c>
      <c r="BW23" s="321">
        <v>526.08607430400002</v>
      </c>
      <c r="BX23" s="321">
        <v>547.519079025</v>
      </c>
      <c r="BY23" s="321">
        <v>570.32059170000002</v>
      </c>
      <c r="BZ23" s="321">
        <v>589.84312175000002</v>
      </c>
      <c r="CA23" s="321">
        <v>619.61298071400006</v>
      </c>
      <c r="CB23" s="321">
        <v>667.51135203999991</v>
      </c>
      <c r="CC23" s="321">
        <v>652.26883666600008</v>
      </c>
      <c r="CD23" s="321">
        <v>680.95980578800004</v>
      </c>
      <c r="CE23" s="321">
        <v>711.40006200699997</v>
      </c>
      <c r="CF23" s="321">
        <v>727.18389856500005</v>
      </c>
      <c r="CG23" s="321">
        <v>736.20323374099996</v>
      </c>
      <c r="CH23" s="321">
        <v>757.62415478399998</v>
      </c>
      <c r="CI23" s="321">
        <v>789.19182790000002</v>
      </c>
      <c r="CJ23" s="253"/>
      <c r="CK23" s="253"/>
      <c r="CL23" s="253"/>
      <c r="CM23" s="253"/>
      <c r="CN23" s="2"/>
      <c r="CO23" s="2"/>
      <c r="CP23" s="2"/>
      <c r="CQ23" s="2"/>
      <c r="CR23" s="2"/>
      <c r="CS23" s="2"/>
      <c r="CT23" s="2"/>
      <c r="CU23" s="2"/>
      <c r="CV23" s="2"/>
      <c r="CW23" s="2"/>
      <c r="CX23" s="2"/>
      <c r="CY23" s="2"/>
      <c r="CZ23" s="2"/>
      <c r="DA23" s="2"/>
      <c r="DB23" s="2"/>
    </row>
    <row r="24" spans="1:106">
      <c r="A24" s="305" t="e">
        <f>#REF!</f>
        <v>#REF!</v>
      </c>
      <c r="B24" s="305" t="e">
        <f>#REF!</f>
        <v>#REF!</v>
      </c>
      <c r="C24" s="305" t="e">
        <f>#REF!</f>
        <v>#REF!</v>
      </c>
      <c r="D24" s="7"/>
      <c r="F24" s="19">
        <f t="shared" si="23"/>
        <v>1990</v>
      </c>
      <c r="G24" s="248">
        <f>INDEX(HWI[],MATCH(G$2,HWI[F1],0),MATCH($F24,HWI!$7:$7,0)-IF($F24&gt;1988,1,0))</f>
        <v>308</v>
      </c>
      <c r="H24" s="248">
        <f>INDEX(HWI[],MATCH(H$2,HWI[F1],0),MATCH($F24,HWI!$7:$7,0)-IF($F24&gt;1988,1,0))</f>
        <v>272</v>
      </c>
      <c r="I24" s="248">
        <f>INDEX(HWI[],MATCH(I$2,HWI[F1],0),MATCH($F24,HWI!$7:$7,0)-IF($F24&gt;1988,1,0))</f>
        <v>351</v>
      </c>
      <c r="J24" s="248">
        <f>INDEX(HWI[],MATCH(J$2,HWI[F1],0),MATCH($F24,HWI!$7:$7,0)-IF($F24&gt;1988,1,0))</f>
        <v>295</v>
      </c>
      <c r="K24" s="248">
        <f>INDEX(HWI[],MATCH(K$2,HWI[F1],0),MATCH($F24,HWI!$7:$7,0)-IF($F24&gt;1988,1,0))</f>
        <v>332</v>
      </c>
      <c r="L24" s="248">
        <f>INDEX(HWI[],MATCH(L$2,HWI[F1],0),MATCH($F24,HWI!$7:$7,0)-IF($F24&gt;1988,1,0))</f>
        <v>308</v>
      </c>
      <c r="M24" s="248">
        <f>INDEX(HWI[],MATCH(M$2,HWI[F1],0),MATCH($F24,HWI!$7:$7,0)-IF($F24&gt;1988,1,0))</f>
        <v>289</v>
      </c>
      <c r="N24" s="248">
        <f>INDEX(HWI[],MATCH(N$2,HWI[F1],0),MATCH($F24,HWI!$7:$7,0)-IF($F24&gt;1988,1,0))</f>
        <v>304</v>
      </c>
      <c r="O24" s="20"/>
      <c r="P24" s="269">
        <f t="shared" si="3"/>
        <v>1990</v>
      </c>
      <c r="Q24" s="256" t="e">
        <f t="shared" si="4"/>
        <v>#REF!</v>
      </c>
      <c r="R24" s="256" t="e">
        <f t="shared" si="5"/>
        <v>#REF!</v>
      </c>
      <c r="S24" s="256" t="e">
        <f t="shared" si="6"/>
        <v>#REF!</v>
      </c>
      <c r="T24" s="256" t="e">
        <f t="shared" si="7"/>
        <v>#REF!</v>
      </c>
      <c r="U24" s="256" t="e">
        <f t="shared" si="8"/>
        <v>#REF!</v>
      </c>
      <c r="V24" s="256" t="e">
        <f t="shared" si="9"/>
        <v>#REF!</v>
      </c>
      <c r="W24" s="256" t="e">
        <f t="shared" si="10"/>
        <v>#REF!</v>
      </c>
      <c r="X24" s="256" t="e">
        <f t="shared" si="11"/>
        <v>#REF!</v>
      </c>
      <c r="Y24" s="256"/>
      <c r="Z24" s="269">
        <f t="shared" si="12"/>
        <v>1990</v>
      </c>
      <c r="AA24" s="256" t="e">
        <f t="shared" si="13"/>
        <v>#REF!</v>
      </c>
      <c r="AB24" s="256" t="e">
        <f t="shared" si="14"/>
        <v>#REF!</v>
      </c>
      <c r="AC24" s="256" t="e">
        <f t="shared" si="15"/>
        <v>#REF!</v>
      </c>
      <c r="AD24" s="256" t="e">
        <f t="shared" si="16"/>
        <v>#REF!</v>
      </c>
      <c r="AE24" s="256" t="e">
        <f t="shared" si="17"/>
        <v>#REF!</v>
      </c>
      <c r="AF24" s="256" t="e">
        <f t="shared" si="18"/>
        <v>#REF!</v>
      </c>
      <c r="AG24" s="256" t="e">
        <f t="shared" si="19"/>
        <v>#REF!</v>
      </c>
      <c r="AH24" s="256" t="e">
        <f t="shared" si="20"/>
        <v>#REF!</v>
      </c>
      <c r="AI24" s="20"/>
      <c r="AJ24" s="20"/>
      <c r="AK24" s="308" t="e">
        <f>#REF!</f>
        <v>#REF!</v>
      </c>
      <c r="AL24" s="306" t="e">
        <f>#REF!</f>
        <v>#REF!</v>
      </c>
      <c r="AM24" s="309" t="e">
        <f>#REF!</f>
        <v>#REF!</v>
      </c>
      <c r="AN24" s="331">
        <f>'CAN DEF'!B47</f>
        <v>66.513351338987405</v>
      </c>
      <c r="AO24" s="319" t="s">
        <v>44</v>
      </c>
      <c r="AP24" s="321">
        <v>79.958191395</v>
      </c>
      <c r="AQ24" s="321">
        <v>85.700134168000005</v>
      </c>
      <c r="AR24" s="321">
        <v>94.337772455999996</v>
      </c>
      <c r="AS24" s="321">
        <v>102.7867842</v>
      </c>
      <c r="AT24" s="321">
        <v>120.80880306500001</v>
      </c>
      <c r="AU24" s="321">
        <v>136.646290432</v>
      </c>
      <c r="AV24" s="321">
        <v>147.38274742499999</v>
      </c>
      <c r="AW24" s="321">
        <v>157.525175808</v>
      </c>
      <c r="AX24" s="321">
        <v>169.62110481599998</v>
      </c>
      <c r="AY24" s="321">
        <v>189.17505531</v>
      </c>
      <c r="AZ24" s="321">
        <v>205.81527731400001</v>
      </c>
      <c r="BA24" s="321">
        <v>227.41484961099999</v>
      </c>
      <c r="BB24" s="321">
        <v>243.87526113600001</v>
      </c>
      <c r="BC24" s="321">
        <v>259.62686480500003</v>
      </c>
      <c r="BD24" s="321">
        <v>274.98038925399999</v>
      </c>
      <c r="BE24" s="321">
        <v>286.42218733200002</v>
      </c>
      <c r="BF24" s="321">
        <v>297.98531124299996</v>
      </c>
      <c r="BG24" s="321">
        <v>305.19829691199999</v>
      </c>
      <c r="BH24" s="321">
        <v>321.10099761999999</v>
      </c>
      <c r="BI24" s="321">
        <v>333.66233178000005</v>
      </c>
      <c r="BJ24" s="321">
        <v>336.96516218799997</v>
      </c>
      <c r="BK24" s="321">
        <v>344.56431421799999</v>
      </c>
      <c r="BL24" s="321">
        <v>351.20749177799996</v>
      </c>
      <c r="BM24" s="321">
        <v>365.46946078499997</v>
      </c>
      <c r="BN24" s="321">
        <v>373.96651753999998</v>
      </c>
      <c r="BO24" s="321">
        <v>382.535086632</v>
      </c>
      <c r="BP24" s="321">
        <v>389.06294212500001</v>
      </c>
      <c r="BQ24" s="321">
        <v>399.98746049800002</v>
      </c>
      <c r="BR24" s="321">
        <v>405.39439483199999</v>
      </c>
      <c r="BS24" s="321">
        <v>405.62215712300002</v>
      </c>
      <c r="BT24" s="321">
        <v>417.30921391100003</v>
      </c>
      <c r="BU24" s="321">
        <v>426.65869986400003</v>
      </c>
      <c r="BV24" s="321">
        <v>438.598555304</v>
      </c>
      <c r="BW24" s="321">
        <v>435.42271455999997</v>
      </c>
      <c r="BX24" s="321">
        <v>452.14478784000005</v>
      </c>
      <c r="BY24" s="321">
        <v>468.51894450000003</v>
      </c>
      <c r="BZ24" s="321">
        <v>478.74645609999999</v>
      </c>
      <c r="CA24" s="321">
        <v>511.80486135900003</v>
      </c>
      <c r="CB24" s="321">
        <v>544.31294814</v>
      </c>
      <c r="CC24" s="321">
        <v>541.67654256000003</v>
      </c>
      <c r="CD24" s="321">
        <v>560.32619780900006</v>
      </c>
      <c r="CE24" s="321">
        <v>578.364868161</v>
      </c>
      <c r="CF24" s="321">
        <v>585.12936954300005</v>
      </c>
      <c r="CG24" s="321">
        <v>589.63903713100001</v>
      </c>
      <c r="CH24" s="321">
        <v>602.040622998</v>
      </c>
      <c r="CI24" s="321">
        <v>620.07929335000006</v>
      </c>
      <c r="CJ24" s="253"/>
      <c r="CK24" s="253"/>
      <c r="CL24" s="253"/>
      <c r="CM24" s="253"/>
      <c r="CN24" s="2"/>
      <c r="CO24" s="2"/>
      <c r="CP24" s="2"/>
      <c r="CQ24" s="2"/>
      <c r="CR24" s="2"/>
      <c r="CS24" s="2"/>
      <c r="CT24" s="2"/>
      <c r="CU24" s="2"/>
      <c r="CV24" s="2"/>
      <c r="CW24" s="2"/>
      <c r="CX24" s="2"/>
      <c r="CY24" s="2"/>
      <c r="CZ24" s="2"/>
      <c r="DA24" s="2"/>
      <c r="DB24" s="2"/>
    </row>
    <row r="25" spans="1:106">
      <c r="A25" s="305" t="e">
        <f>#REF!</f>
        <v>#REF!</v>
      </c>
      <c r="B25" s="305" t="e">
        <f>#REF!</f>
        <v>#REF!</v>
      </c>
      <c r="C25" s="305" t="e">
        <f>#REF!</f>
        <v>#REF!</v>
      </c>
      <c r="D25" s="7"/>
      <c r="F25" s="19">
        <f t="shared" si="23"/>
        <v>1991</v>
      </c>
      <c r="G25" s="248">
        <f>INDEX(HWI[],MATCH(G$2,HWI[F1],0),MATCH($F25,HWI!$7:$7,0)-IF($F25&gt;1988,1,0))</f>
        <v>315</v>
      </c>
      <c r="H25" s="248">
        <f>INDEX(HWI[],MATCH(H$2,HWI[F1],0),MATCH($F25,HWI!$7:$7,0)-IF($F25&gt;1988,1,0))</f>
        <v>281</v>
      </c>
      <c r="I25" s="248">
        <f>INDEX(HWI[],MATCH(I$2,HWI[F1],0),MATCH($F25,HWI!$7:$7,0)-IF($F25&gt;1988,1,0))</f>
        <v>360</v>
      </c>
      <c r="J25" s="248">
        <f>INDEX(HWI[],MATCH(J$2,HWI[F1],0),MATCH($F25,HWI!$7:$7,0)-IF($F25&gt;1988,1,0))</f>
        <v>304</v>
      </c>
      <c r="K25" s="248">
        <f>INDEX(HWI[],MATCH(K$2,HWI[F1],0),MATCH($F25,HWI!$7:$7,0)-IF($F25&gt;1988,1,0))</f>
        <v>358</v>
      </c>
      <c r="L25" s="248">
        <f>INDEX(HWI[],MATCH(L$2,HWI[F1],0),MATCH($F25,HWI!$7:$7,0)-IF($F25&gt;1988,1,0))</f>
        <v>311</v>
      </c>
      <c r="M25" s="248">
        <f>INDEX(HWI[],MATCH(M$2,HWI[F1],0),MATCH($F25,HWI!$7:$7,0)-IF($F25&gt;1988,1,0))</f>
        <v>283</v>
      </c>
      <c r="N25" s="248">
        <f>INDEX(HWI[],MATCH(N$2,HWI[F1],0),MATCH($F25,HWI!$7:$7,0)-IF($F25&gt;1988,1,0))</f>
        <v>333</v>
      </c>
      <c r="O25" s="20"/>
      <c r="P25" s="269">
        <f t="shared" si="3"/>
        <v>1991</v>
      </c>
      <c r="Q25" s="256" t="e">
        <f t="shared" si="4"/>
        <v>#REF!</v>
      </c>
      <c r="R25" s="256" t="e">
        <f t="shared" si="5"/>
        <v>#REF!</v>
      </c>
      <c r="S25" s="256" t="e">
        <f t="shared" si="6"/>
        <v>#REF!</v>
      </c>
      <c r="T25" s="256" t="e">
        <f t="shared" si="7"/>
        <v>#REF!</v>
      </c>
      <c r="U25" s="256" t="e">
        <f t="shared" si="8"/>
        <v>#REF!</v>
      </c>
      <c r="V25" s="256" t="e">
        <f t="shared" si="9"/>
        <v>#REF!</v>
      </c>
      <c r="W25" s="256" t="e">
        <f t="shared" si="10"/>
        <v>#REF!</v>
      </c>
      <c r="X25" s="256" t="e">
        <f t="shared" si="11"/>
        <v>#REF!</v>
      </c>
      <c r="Y25" s="256"/>
      <c r="Z25" s="269">
        <f t="shared" si="12"/>
        <v>1991</v>
      </c>
      <c r="AA25" s="256" t="e">
        <f t="shared" si="13"/>
        <v>#REF!</v>
      </c>
      <c r="AB25" s="256" t="e">
        <f t="shared" si="14"/>
        <v>#REF!</v>
      </c>
      <c r="AC25" s="256" t="e">
        <f t="shared" si="15"/>
        <v>#REF!</v>
      </c>
      <c r="AD25" s="256" t="e">
        <f t="shared" si="16"/>
        <v>#REF!</v>
      </c>
      <c r="AE25" s="256" t="e">
        <f t="shared" si="17"/>
        <v>#REF!</v>
      </c>
      <c r="AF25" s="256" t="e">
        <f t="shared" si="18"/>
        <v>#REF!</v>
      </c>
      <c r="AG25" s="256" t="e">
        <f t="shared" si="19"/>
        <v>#REF!</v>
      </c>
      <c r="AH25" s="256" t="e">
        <f t="shared" si="20"/>
        <v>#REF!</v>
      </c>
      <c r="AI25" s="20"/>
      <c r="AJ25" s="20"/>
      <c r="AK25" s="308" t="e">
        <f>#REF!</f>
        <v>#REF!</v>
      </c>
      <c r="AL25" s="306" t="e">
        <f>#REF!</f>
        <v>#REF!</v>
      </c>
      <c r="AM25" s="309" t="e">
        <f>#REF!</f>
        <v>#REF!</v>
      </c>
      <c r="AN25" s="331">
        <f>'CAN DEF'!B48</f>
        <v>68.550059634038206</v>
      </c>
      <c r="AO25" s="287" t="s">
        <v>256</v>
      </c>
      <c r="AP25" s="256">
        <v>96.152255475000004</v>
      </c>
      <c r="AQ25" s="256">
        <v>97.658292423999995</v>
      </c>
      <c r="AR25" s="256">
        <v>100.35933239999999</v>
      </c>
      <c r="AS25" s="256">
        <v>102.7867842</v>
      </c>
      <c r="AT25" s="256">
        <v>112.404712417</v>
      </c>
      <c r="AU25" s="256">
        <v>141.98403615199999</v>
      </c>
      <c r="AV25" s="256">
        <v>160.48343608499999</v>
      </c>
      <c r="AW25" s="256">
        <v>177.353519616</v>
      </c>
      <c r="AX25" s="256">
        <v>186.25062489600001</v>
      </c>
      <c r="AY25" s="256">
        <v>201.415794183</v>
      </c>
      <c r="AZ25" s="256">
        <v>214.66754730599999</v>
      </c>
      <c r="BA25" s="256">
        <v>243.41388425700001</v>
      </c>
      <c r="BB25" s="256">
        <v>269.66975990999998</v>
      </c>
      <c r="BC25" s="256">
        <v>282.35917094000001</v>
      </c>
      <c r="BD25" s="256">
        <v>288.18905423999996</v>
      </c>
      <c r="BE25" s="256">
        <v>293.67338194799999</v>
      </c>
      <c r="BF25" s="256">
        <v>302.89041924699995</v>
      </c>
      <c r="BG25" s="256">
        <v>329.81106279200003</v>
      </c>
      <c r="BH25" s="256">
        <v>406.31626237300003</v>
      </c>
      <c r="BI25" s="256">
        <v>426.34631283000004</v>
      </c>
      <c r="BJ25" s="256">
        <v>431.659751562</v>
      </c>
      <c r="BK25" s="256">
        <v>444.59911511999996</v>
      </c>
      <c r="BL25" s="256">
        <v>445.76335494899996</v>
      </c>
      <c r="BM25" s="256">
        <v>455.29865484999999</v>
      </c>
      <c r="BN25" s="256">
        <v>434.67536779</v>
      </c>
      <c r="BO25" s="256">
        <v>437.87035073599998</v>
      </c>
      <c r="BP25" s="256">
        <v>453.707246355</v>
      </c>
      <c r="BQ25" s="256">
        <v>452.68041936600002</v>
      </c>
      <c r="BR25" s="256">
        <v>470.54706542999998</v>
      </c>
      <c r="BS25" s="256">
        <v>491.07964423200002</v>
      </c>
      <c r="BT25" s="256">
        <v>483.45332562600004</v>
      </c>
      <c r="BU25" s="256">
        <v>500.96442849200002</v>
      </c>
      <c r="BV25" s="256">
        <v>524.14937241000007</v>
      </c>
      <c r="BW25" s="256">
        <v>528.471952192</v>
      </c>
      <c r="BX25" s="256">
        <v>518.08256940000001</v>
      </c>
      <c r="BY25" s="256">
        <v>502.0672146</v>
      </c>
      <c r="BZ25" s="256">
        <v>518.83288185000004</v>
      </c>
      <c r="CA25" s="256">
        <v>601.45582377000005</v>
      </c>
      <c r="CB25" s="256">
        <v>682.07116340999994</v>
      </c>
      <c r="CC25" s="256">
        <v>752.70469559900005</v>
      </c>
      <c r="CD25" s="256">
        <v>791.446661694</v>
      </c>
      <c r="CE25" s="256">
        <v>804.97566445799998</v>
      </c>
      <c r="CF25" s="256">
        <v>885.02226414500001</v>
      </c>
      <c r="CG25" s="256">
        <v>905.31576829100004</v>
      </c>
      <c r="CH25" s="256">
        <v>944.775359686</v>
      </c>
      <c r="CI25" s="256">
        <v>972.96078211100007</v>
      </c>
      <c r="CJ25" s="253"/>
      <c r="CK25" s="253"/>
      <c r="CL25" s="253"/>
      <c r="CM25" s="253"/>
      <c r="CN25" s="2"/>
      <c r="CO25" s="2"/>
      <c r="CP25" s="2"/>
      <c r="CQ25" s="2"/>
      <c r="CR25" s="2"/>
      <c r="CS25" s="2"/>
      <c r="CT25" s="2"/>
      <c r="CU25" s="2"/>
      <c r="CV25" s="2"/>
      <c r="CW25" s="2"/>
      <c r="CX25" s="2"/>
      <c r="CY25" s="2"/>
      <c r="CZ25" s="2"/>
      <c r="DA25" s="2"/>
      <c r="DB25" s="2"/>
    </row>
    <row r="26" spans="1:106">
      <c r="A26" s="305" t="e">
        <f>#REF!</f>
        <v>#REF!</v>
      </c>
      <c r="B26" s="305" t="e">
        <f>#REF!</f>
        <v>#REF!</v>
      </c>
      <c r="C26" s="305" t="e">
        <f>#REF!</f>
        <v>#REF!</v>
      </c>
      <c r="D26" s="7"/>
      <c r="F26" s="19">
        <f t="shared" si="23"/>
        <v>1992</v>
      </c>
      <c r="G26" s="248">
        <f>INDEX(HWI[],MATCH(G$2,HWI[F1],0),MATCH($F26,HWI!$7:$7,0)-IF($F26&gt;1988,1,0))</f>
        <v>322</v>
      </c>
      <c r="H26" s="248">
        <f>INDEX(HWI[],MATCH(H$2,HWI[F1],0),MATCH($F26,HWI!$7:$7,0)-IF($F26&gt;1988,1,0))</f>
        <v>286</v>
      </c>
      <c r="I26" s="248">
        <f>INDEX(HWI[],MATCH(I$2,HWI[F1],0),MATCH($F26,HWI!$7:$7,0)-IF($F26&gt;1988,1,0))</f>
        <v>363</v>
      </c>
      <c r="J26" s="248">
        <f>INDEX(HWI[],MATCH(J$2,HWI[F1],0),MATCH($F26,HWI!$7:$7,0)-IF($F26&gt;1988,1,0))</f>
        <v>307</v>
      </c>
      <c r="K26" s="248">
        <f>INDEX(HWI[],MATCH(K$2,HWI[F1],0),MATCH($F26,HWI!$7:$7,0)-IF($F26&gt;1988,1,0))</f>
        <v>313</v>
      </c>
      <c r="L26" s="248">
        <f>INDEX(HWI[],MATCH(L$2,HWI[F1],0),MATCH($F26,HWI!$7:$7,0)-IF($F26&gt;1988,1,0))</f>
        <v>320</v>
      </c>
      <c r="M26" s="248">
        <f>INDEX(HWI[],MATCH(M$2,HWI[F1],0),MATCH($F26,HWI!$7:$7,0)-IF($F26&gt;1988,1,0))</f>
        <v>289</v>
      </c>
      <c r="N26" s="248">
        <f>INDEX(HWI[],MATCH(N$2,HWI[F1],0),MATCH($F26,HWI!$7:$7,0)-IF($F26&gt;1988,1,0))</f>
        <v>352</v>
      </c>
      <c r="O26" s="20"/>
      <c r="P26" s="269">
        <f t="shared" si="3"/>
        <v>1992</v>
      </c>
      <c r="Q26" s="256" t="e">
        <f t="shared" si="4"/>
        <v>#REF!</v>
      </c>
      <c r="R26" s="256" t="e">
        <f t="shared" si="5"/>
        <v>#REF!</v>
      </c>
      <c r="S26" s="256" t="e">
        <f t="shared" si="6"/>
        <v>#REF!</v>
      </c>
      <c r="T26" s="256" t="e">
        <f t="shared" si="7"/>
        <v>#REF!</v>
      </c>
      <c r="U26" s="256" t="e">
        <f t="shared" si="8"/>
        <v>#REF!</v>
      </c>
      <c r="V26" s="256" t="e">
        <f t="shared" si="9"/>
        <v>#REF!</v>
      </c>
      <c r="W26" s="256" t="e">
        <f t="shared" si="10"/>
        <v>#REF!</v>
      </c>
      <c r="X26" s="256" t="e">
        <f t="shared" si="11"/>
        <v>#REF!</v>
      </c>
      <c r="Y26" s="256"/>
      <c r="Z26" s="269">
        <f t="shared" si="12"/>
        <v>1992</v>
      </c>
      <c r="AA26" s="256" t="e">
        <f t="shared" si="13"/>
        <v>#REF!</v>
      </c>
      <c r="AB26" s="256" t="e">
        <f t="shared" si="14"/>
        <v>#REF!</v>
      </c>
      <c r="AC26" s="256" t="e">
        <f t="shared" si="15"/>
        <v>#REF!</v>
      </c>
      <c r="AD26" s="256" t="e">
        <f t="shared" si="16"/>
        <v>#REF!</v>
      </c>
      <c r="AE26" s="256" t="e">
        <f t="shared" si="17"/>
        <v>#REF!</v>
      </c>
      <c r="AF26" s="256" t="e">
        <f t="shared" si="18"/>
        <v>#REF!</v>
      </c>
      <c r="AG26" s="256" t="e">
        <f t="shared" si="19"/>
        <v>#REF!</v>
      </c>
      <c r="AH26" s="256" t="e">
        <f t="shared" si="20"/>
        <v>#REF!</v>
      </c>
      <c r="AI26" s="20"/>
      <c r="AJ26" s="20"/>
      <c r="AK26" s="308" t="e">
        <f>#REF!</f>
        <v>#REF!</v>
      </c>
      <c r="AL26" s="306" t="e">
        <f>#REF!</f>
        <v>#REF!</v>
      </c>
      <c r="AM26" s="309" t="e">
        <f>#REF!</f>
        <v>#REF!</v>
      </c>
      <c r="AN26" s="331">
        <f>'CAN DEF'!B49</f>
        <v>69.571385711348697</v>
      </c>
      <c r="AO26" s="287" t="s">
        <v>52</v>
      </c>
      <c r="AP26" s="321">
        <v>81.982449404999997</v>
      </c>
      <c r="AQ26" s="321">
        <v>86.696647356</v>
      </c>
      <c r="AR26" s="321">
        <v>93.334179131999988</v>
      </c>
      <c r="AS26" s="321">
        <v>102.7867842</v>
      </c>
      <c r="AT26" s="321">
        <v>123.96033705800001</v>
      </c>
      <c r="AU26" s="321">
        <v>146.25423272800001</v>
      </c>
      <c r="AV26" s="321">
        <v>157.20826392000001</v>
      </c>
      <c r="AW26" s="321">
        <v>167.439347712</v>
      </c>
      <c r="AX26" s="321">
        <v>178.49018219199999</v>
      </c>
      <c r="AY26" s="321">
        <v>196.96461641100001</v>
      </c>
      <c r="AZ26" s="321">
        <v>213.561013557</v>
      </c>
      <c r="BA26" s="321">
        <v>238.842731501</v>
      </c>
      <c r="BB26" s="321">
        <v>259.11746495699998</v>
      </c>
      <c r="BC26" s="321">
        <v>273.98411078500004</v>
      </c>
      <c r="BD26" s="321">
        <v>285.78747878799999</v>
      </c>
      <c r="BE26" s="321">
        <v>293.67338194799999</v>
      </c>
      <c r="BF26" s="321">
        <v>302.89041924699995</v>
      </c>
      <c r="BG26" s="321">
        <v>310.120850088</v>
      </c>
      <c r="BH26" s="321">
        <v>333.45103599000004</v>
      </c>
      <c r="BI26" s="321">
        <v>352.19912799000002</v>
      </c>
      <c r="BJ26" s="321">
        <v>361.561159428</v>
      </c>
      <c r="BK26" s="321">
        <v>372.96925768399996</v>
      </c>
      <c r="BL26" s="321">
        <v>376.99545446100001</v>
      </c>
      <c r="BM26" s="321">
        <v>390.08019888499996</v>
      </c>
      <c r="BN26" s="321">
        <v>399.46423464500003</v>
      </c>
      <c r="BO26" s="321">
        <v>408.99977816000001</v>
      </c>
      <c r="BP26" s="321">
        <v>413.005277025</v>
      </c>
      <c r="BQ26" s="321">
        <v>422.74123819100004</v>
      </c>
      <c r="BR26" s="321">
        <v>434.35113731999996</v>
      </c>
      <c r="BS26" s="321">
        <v>439.32370133500001</v>
      </c>
      <c r="BT26" s="321">
        <v>456.99568094000006</v>
      </c>
      <c r="BU26" s="321">
        <v>468.60548215400001</v>
      </c>
      <c r="BV26" s="321">
        <v>486.79619874400004</v>
      </c>
      <c r="BW26" s="321">
        <v>485.52615020799999</v>
      </c>
      <c r="BX26" s="321">
        <v>509.840346705</v>
      </c>
      <c r="BY26" s="321">
        <v>534.45864779999999</v>
      </c>
      <c r="BZ26" s="321">
        <v>568.08191920000002</v>
      </c>
      <c r="CA26" s="321">
        <v>607.12993531500001</v>
      </c>
      <c r="CB26" s="321">
        <v>658.55146811999998</v>
      </c>
      <c r="CC26" s="321">
        <v>659.03979344800007</v>
      </c>
      <c r="CD26" s="321">
        <v>687.72430716999997</v>
      </c>
      <c r="CE26" s="321">
        <v>720.419397183</v>
      </c>
      <c r="CF26" s="321">
        <v>742.96773512300001</v>
      </c>
      <c r="CG26" s="321">
        <v>758.75157168099997</v>
      </c>
      <c r="CH26" s="321">
        <v>780.17249272399999</v>
      </c>
      <c r="CI26" s="321">
        <v>801.59341376700002</v>
      </c>
      <c r="CJ26" s="253"/>
      <c r="CK26" s="253"/>
      <c r="CL26" s="253"/>
      <c r="CM26" s="253"/>
      <c r="CN26" s="2"/>
      <c r="CO26" s="2"/>
      <c r="CP26" s="2"/>
      <c r="CQ26" s="2"/>
      <c r="CR26" s="2"/>
      <c r="CS26" s="2"/>
      <c r="CT26" s="2"/>
      <c r="CU26" s="2"/>
      <c r="CV26" s="2"/>
      <c r="CW26" s="2"/>
      <c r="CX26" s="2"/>
      <c r="CY26" s="2"/>
      <c r="CZ26" s="2"/>
      <c r="DA26" s="2"/>
      <c r="DB26" s="2"/>
    </row>
    <row r="27" spans="1:106">
      <c r="A27" s="305" t="e">
        <f>#REF!</f>
        <v>#REF!</v>
      </c>
      <c r="B27" s="305" t="e">
        <f>#REF!</f>
        <v>#REF!</v>
      </c>
      <c r="C27" s="305" t="e">
        <f>#REF!</f>
        <v>#REF!</v>
      </c>
      <c r="D27" s="7"/>
      <c r="F27" s="19">
        <f t="shared" si="23"/>
        <v>1993</v>
      </c>
      <c r="G27" s="248">
        <f>INDEX(HWI[],MATCH(G$2,HWI[F1],0),MATCH($F27,HWI!$7:$7,0)-IF($F27&gt;1988,1,0))</f>
        <v>334</v>
      </c>
      <c r="H27" s="248">
        <f>INDEX(HWI[],MATCH(H$2,HWI[F1],0),MATCH($F27,HWI!$7:$7,0)-IF($F27&gt;1988,1,0))</f>
        <v>297</v>
      </c>
      <c r="I27" s="248">
        <f>INDEX(HWI[],MATCH(I$2,HWI[F1],0),MATCH($F27,HWI!$7:$7,0)-IF($F27&gt;1988,1,0))</f>
        <v>370</v>
      </c>
      <c r="J27" s="248">
        <f>INDEX(HWI[],MATCH(J$2,HWI[F1],0),MATCH($F27,HWI!$7:$7,0)-IF($F27&gt;1988,1,0))</f>
        <v>316</v>
      </c>
      <c r="K27" s="248">
        <f>INDEX(HWI[],MATCH(K$2,HWI[F1],0),MATCH($F27,HWI!$7:$7,0)-IF($F27&gt;1988,1,0))</f>
        <v>325</v>
      </c>
      <c r="L27" s="248">
        <f>INDEX(HWI[],MATCH(L$2,HWI[F1],0),MATCH($F27,HWI!$7:$7,0)-IF($F27&gt;1988,1,0))</f>
        <v>329</v>
      </c>
      <c r="M27" s="248">
        <f>INDEX(HWI[],MATCH(M$2,HWI[F1],0),MATCH($F27,HWI!$7:$7,0)-IF($F27&gt;1988,1,0))</f>
        <v>301</v>
      </c>
      <c r="N27" s="248">
        <f>INDEX(HWI[],MATCH(N$2,HWI[F1],0),MATCH($F27,HWI!$7:$7,0)-IF($F27&gt;1988,1,0))</f>
        <v>357</v>
      </c>
      <c r="O27" s="20"/>
      <c r="P27" s="269">
        <f t="shared" si="3"/>
        <v>1993</v>
      </c>
      <c r="Q27" s="256" t="e">
        <f t="shared" si="4"/>
        <v>#REF!</v>
      </c>
      <c r="R27" s="256" t="e">
        <f t="shared" si="5"/>
        <v>#REF!</v>
      </c>
      <c r="S27" s="256" t="e">
        <f t="shared" si="6"/>
        <v>#REF!</v>
      </c>
      <c r="T27" s="256" t="e">
        <f t="shared" si="7"/>
        <v>#REF!</v>
      </c>
      <c r="U27" s="256" t="e">
        <f t="shared" si="8"/>
        <v>#REF!</v>
      </c>
      <c r="V27" s="256" t="e">
        <f t="shared" si="9"/>
        <v>#REF!</v>
      </c>
      <c r="W27" s="256" t="e">
        <f t="shared" si="10"/>
        <v>#REF!</v>
      </c>
      <c r="X27" s="256" t="e">
        <f t="shared" si="11"/>
        <v>#REF!</v>
      </c>
      <c r="Y27" s="256"/>
      <c r="Z27" s="269">
        <f t="shared" si="12"/>
        <v>1993</v>
      </c>
      <c r="AA27" s="256" t="e">
        <f t="shared" si="13"/>
        <v>#REF!</v>
      </c>
      <c r="AB27" s="256" t="e">
        <f t="shared" si="14"/>
        <v>#REF!</v>
      </c>
      <c r="AC27" s="256" t="e">
        <f t="shared" si="15"/>
        <v>#REF!</v>
      </c>
      <c r="AD27" s="256" t="e">
        <f t="shared" si="16"/>
        <v>#REF!</v>
      </c>
      <c r="AE27" s="256" t="e">
        <f t="shared" si="17"/>
        <v>#REF!</v>
      </c>
      <c r="AF27" s="256" t="e">
        <f t="shared" si="18"/>
        <v>#REF!</v>
      </c>
      <c r="AG27" s="256" t="e">
        <f t="shared" si="19"/>
        <v>#REF!</v>
      </c>
      <c r="AH27" s="256" t="e">
        <f t="shared" si="20"/>
        <v>#REF!</v>
      </c>
      <c r="AI27" s="20"/>
      <c r="AJ27" s="20"/>
      <c r="AK27" s="308" t="e">
        <f>#REF!</f>
        <v>#REF!</v>
      </c>
      <c r="AL27" s="306" t="e">
        <f>#REF!</f>
        <v>#REF!</v>
      </c>
      <c r="AM27" s="309" t="e">
        <f>#REF!</f>
        <v>#REF!</v>
      </c>
      <c r="AN27" s="331">
        <f>'CAN DEF'!B50</f>
        <v>70.491265293404098</v>
      </c>
      <c r="AO27" s="319" t="s">
        <v>212</v>
      </c>
      <c r="AP27" s="256">
        <v>89.067352440000008</v>
      </c>
      <c r="AQ27" s="256">
        <v>96.661779236000001</v>
      </c>
      <c r="AR27" s="256">
        <v>98.352145751999984</v>
      </c>
      <c r="AS27" s="256">
        <v>102.7867842</v>
      </c>
      <c r="AT27" s="256">
        <v>122.90982572700001</v>
      </c>
      <c r="AU27" s="256">
        <v>155.86217502400001</v>
      </c>
      <c r="AV27" s="256">
        <v>182.317917185</v>
      </c>
      <c r="AW27" s="256">
        <v>196.08028876799997</v>
      </c>
      <c r="AX27" s="256">
        <v>186.25062489600001</v>
      </c>
      <c r="AY27" s="256">
        <v>200.30299974000002</v>
      </c>
      <c r="AZ27" s="256">
        <v>224.62635104700001</v>
      </c>
      <c r="BA27" s="256">
        <v>250.27061339100001</v>
      </c>
      <c r="BB27" s="256">
        <v>264.97985104200001</v>
      </c>
      <c r="BC27" s="256">
        <v>293.12710542500002</v>
      </c>
      <c r="BD27" s="256">
        <v>288.18905423999996</v>
      </c>
      <c r="BE27" s="256">
        <v>292.464849512</v>
      </c>
      <c r="BF27" s="256">
        <v>299.21158824399998</v>
      </c>
      <c r="BG27" s="256">
        <v>289.19999909000001</v>
      </c>
      <c r="BH27" s="256">
        <v>379.146177959</v>
      </c>
      <c r="BI27" s="256">
        <v>392.98007965200003</v>
      </c>
      <c r="BJ27" s="256">
        <v>394.76575570199998</v>
      </c>
      <c r="BK27" s="256">
        <v>412.48917902799997</v>
      </c>
      <c r="BL27" s="256">
        <v>390.50343491399997</v>
      </c>
      <c r="BM27" s="256">
        <v>406.07717864999995</v>
      </c>
      <c r="BN27" s="256">
        <v>416.46271271500001</v>
      </c>
      <c r="BO27" s="256">
        <v>445.08799388</v>
      </c>
      <c r="BP27" s="256">
        <v>450.11589612</v>
      </c>
      <c r="BQ27" s="256">
        <v>457.470688354</v>
      </c>
      <c r="BR27" s="256">
        <v>475.37318917799996</v>
      </c>
      <c r="BS27" s="256">
        <v>442.93458107200001</v>
      </c>
      <c r="BT27" s="256">
        <v>471.42712349600004</v>
      </c>
      <c r="BU27" s="256">
        <v>491.37659254000005</v>
      </c>
      <c r="BV27" s="256">
        <v>490.41102200200004</v>
      </c>
      <c r="BW27" s="256">
        <v>487.91202809600003</v>
      </c>
      <c r="BX27" s="256">
        <v>525.14733171</v>
      </c>
      <c r="BY27" s="256">
        <v>572.63426550000008</v>
      </c>
      <c r="BZ27" s="256">
        <v>659.70803520000004</v>
      </c>
      <c r="CA27" s="256">
        <v>705.85947619800004</v>
      </c>
      <c r="CB27" s="256">
        <v>817.58940769999992</v>
      </c>
      <c r="CC27" s="256">
        <v>606.000631989</v>
      </c>
      <c r="CD27" s="256">
        <v>700.12589303699997</v>
      </c>
      <c r="CE27" s="256">
        <v>745.22256891699999</v>
      </c>
      <c r="CF27" s="256">
        <v>696.743642346</v>
      </c>
      <c r="CG27" s="256">
        <v>724.92906477100007</v>
      </c>
      <c r="CH27" s="256">
        <v>736.20323374099996</v>
      </c>
      <c r="CI27" s="256">
        <v>742.96773512300001</v>
      </c>
      <c r="CJ27" s="253"/>
      <c r="CK27" s="253"/>
      <c r="CL27" s="253"/>
      <c r="CM27" s="253"/>
      <c r="CN27" s="2"/>
      <c r="CO27" s="2"/>
      <c r="CP27" s="2"/>
      <c r="CQ27" s="2"/>
      <c r="CR27" s="2"/>
      <c r="CS27" s="2"/>
      <c r="CT27" s="2"/>
      <c r="CU27" s="2"/>
      <c r="CV27" s="2"/>
      <c r="CW27" s="2"/>
      <c r="CX27" s="2"/>
      <c r="CY27" s="2"/>
      <c r="CZ27" s="2"/>
      <c r="DA27" s="2"/>
      <c r="DB27" s="2"/>
    </row>
    <row r="28" spans="1:106">
      <c r="A28" s="305" t="e">
        <f>#REF!</f>
        <v>#REF!</v>
      </c>
      <c r="B28" s="305" t="e">
        <f>#REF!</f>
        <v>#REF!</v>
      </c>
      <c r="C28" s="305" t="e">
        <f>#REF!</f>
        <v>#REF!</v>
      </c>
      <c r="D28" s="7"/>
      <c r="F28" s="19">
        <f t="shared" si="23"/>
        <v>1994</v>
      </c>
      <c r="G28" s="248">
        <f>INDEX(HWI[],MATCH(G$2,HWI[F1],0),MATCH($F28,HWI!$7:$7,0)-IF($F28&gt;1988,1,0))</f>
        <v>346</v>
      </c>
      <c r="H28" s="248">
        <f>INDEX(HWI[],MATCH(H$2,HWI[F1],0),MATCH($F28,HWI!$7:$7,0)-IF($F28&gt;1988,1,0))</f>
        <v>309</v>
      </c>
      <c r="I28" s="248">
        <f>INDEX(HWI[],MATCH(I$2,HWI[F1],0),MATCH($F28,HWI!$7:$7,0)-IF($F28&gt;1988,1,0))</f>
        <v>358</v>
      </c>
      <c r="J28" s="248">
        <f>INDEX(HWI[],MATCH(J$2,HWI[F1],0),MATCH($F28,HWI!$7:$7,0)-IF($F28&gt;1988,1,0))</f>
        <v>328</v>
      </c>
      <c r="K28" s="248">
        <f>INDEX(HWI[],MATCH(K$2,HWI[F1],0),MATCH($F28,HWI!$7:$7,0)-IF($F28&gt;1988,1,0))</f>
        <v>337</v>
      </c>
      <c r="L28" s="248">
        <f>INDEX(HWI[],MATCH(L$2,HWI[F1],0),MATCH($F28,HWI!$7:$7,0)-IF($F28&gt;1988,1,0))</f>
        <v>347</v>
      </c>
      <c r="M28" s="248">
        <f>INDEX(HWI[],MATCH(M$2,HWI[F1],0),MATCH($F28,HWI!$7:$7,0)-IF($F28&gt;1988,1,0))</f>
        <v>321</v>
      </c>
      <c r="N28" s="248">
        <f>INDEX(HWI[],MATCH(N$2,HWI[F1],0),MATCH($F28,HWI!$7:$7,0)-IF($F28&gt;1988,1,0))</f>
        <v>378</v>
      </c>
      <c r="O28" s="20"/>
      <c r="P28" s="269">
        <f t="shared" si="3"/>
        <v>1994</v>
      </c>
      <c r="Q28" s="256" t="e">
        <f t="shared" si="4"/>
        <v>#REF!</v>
      </c>
      <c r="R28" s="256" t="e">
        <f t="shared" si="5"/>
        <v>#REF!</v>
      </c>
      <c r="S28" s="256" t="e">
        <f t="shared" si="6"/>
        <v>#REF!</v>
      </c>
      <c r="T28" s="256" t="e">
        <f t="shared" si="7"/>
        <v>#REF!</v>
      </c>
      <c r="U28" s="256" t="e">
        <f t="shared" si="8"/>
        <v>#REF!</v>
      </c>
      <c r="V28" s="256" t="e">
        <f t="shared" si="9"/>
        <v>#REF!</v>
      </c>
      <c r="W28" s="256" t="e">
        <f t="shared" si="10"/>
        <v>#REF!</v>
      </c>
      <c r="X28" s="256" t="e">
        <f t="shared" si="11"/>
        <v>#REF!</v>
      </c>
      <c r="Y28" s="256"/>
      <c r="Z28" s="269">
        <f t="shared" si="12"/>
        <v>1994</v>
      </c>
      <c r="AA28" s="256" t="e">
        <f t="shared" si="13"/>
        <v>#REF!</v>
      </c>
      <c r="AB28" s="256" t="e">
        <f t="shared" si="14"/>
        <v>#REF!</v>
      </c>
      <c r="AC28" s="256" t="e">
        <f t="shared" si="15"/>
        <v>#REF!</v>
      </c>
      <c r="AD28" s="256" t="e">
        <f t="shared" si="16"/>
        <v>#REF!</v>
      </c>
      <c r="AE28" s="256" t="e">
        <f t="shared" si="17"/>
        <v>#REF!</v>
      </c>
      <c r="AF28" s="256" t="e">
        <f t="shared" si="18"/>
        <v>#REF!</v>
      </c>
      <c r="AG28" s="256" t="e">
        <f t="shared" si="19"/>
        <v>#REF!</v>
      </c>
      <c r="AH28" s="256" t="e">
        <f t="shared" si="20"/>
        <v>#REF!</v>
      </c>
      <c r="AI28" s="20"/>
      <c r="AJ28" s="20"/>
      <c r="AK28" s="308" t="e">
        <f>#REF!</f>
        <v>#REF!</v>
      </c>
      <c r="AL28" s="306" t="e">
        <f>#REF!</f>
        <v>#REF!</v>
      </c>
      <c r="AM28" s="309" t="e">
        <f>#REF!</f>
        <v>#REF!</v>
      </c>
      <c r="AN28" s="331">
        <f>'CAN DEF'!B51</f>
        <v>71.507638121410693</v>
      </c>
      <c r="AO28" s="319" t="s">
        <v>45</v>
      </c>
      <c r="AP28" s="321">
        <v>88.055223435000002</v>
      </c>
      <c r="AQ28" s="321">
        <v>88.689673732000003</v>
      </c>
      <c r="AR28" s="321">
        <v>92.330585807999995</v>
      </c>
      <c r="AS28" s="321">
        <v>102.7867842</v>
      </c>
      <c r="AT28" s="321">
        <v>131.31391637500002</v>
      </c>
      <c r="AU28" s="321">
        <v>157.997273312</v>
      </c>
      <c r="AV28" s="321">
        <v>165.94205636000001</v>
      </c>
      <c r="AW28" s="321">
        <v>178.455094272</v>
      </c>
      <c r="AX28" s="321">
        <v>190.68516358400001</v>
      </c>
      <c r="AY28" s="321">
        <v>205.86697195500003</v>
      </c>
      <c r="AZ28" s="321">
        <v>222.413283549</v>
      </c>
      <c r="BA28" s="321">
        <v>247.98503701300001</v>
      </c>
      <c r="BB28" s="321">
        <v>270.84223712699998</v>
      </c>
      <c r="BC28" s="321">
        <v>281.16273377499999</v>
      </c>
      <c r="BD28" s="321">
        <v>290.59062969199999</v>
      </c>
      <c r="BE28" s="321">
        <v>299.71604412800002</v>
      </c>
      <c r="BF28" s="321">
        <v>306.56925024999998</v>
      </c>
      <c r="BG28" s="321">
        <v>318.735318146</v>
      </c>
      <c r="BH28" s="321">
        <v>335.92104366400002</v>
      </c>
      <c r="BI28" s="321">
        <v>355.90648723200002</v>
      </c>
      <c r="BJ28" s="321">
        <v>375.08895790999998</v>
      </c>
      <c r="BK28" s="321">
        <v>382.84923801999997</v>
      </c>
      <c r="BL28" s="321">
        <v>392.95943136</v>
      </c>
      <c r="BM28" s="321">
        <v>407.30771555499996</v>
      </c>
      <c r="BN28" s="321">
        <v>421.31942073499999</v>
      </c>
      <c r="BO28" s="321">
        <v>433.05858863999998</v>
      </c>
      <c r="BP28" s="321">
        <v>432.15914494499998</v>
      </c>
      <c r="BQ28" s="321">
        <v>440.70474689600002</v>
      </c>
      <c r="BR28" s="321">
        <v>457.27522512299998</v>
      </c>
      <c r="BS28" s="321">
        <v>463.39623291499998</v>
      </c>
      <c r="BT28" s="321">
        <v>491.87166711700002</v>
      </c>
      <c r="BU28" s="321">
        <v>510.55226444400006</v>
      </c>
      <c r="BV28" s="321">
        <v>520.53454915200007</v>
      </c>
      <c r="BW28" s="321">
        <v>510.57786803200003</v>
      </c>
      <c r="BX28" s="321">
        <v>559.29368287500006</v>
      </c>
      <c r="BY28" s="321">
        <v>585.35947140000007</v>
      </c>
      <c r="BZ28" s="321">
        <v>621.91226234999999</v>
      </c>
      <c r="CA28" s="321">
        <v>678.62374078200003</v>
      </c>
      <c r="CB28" s="321">
        <v>719.03068457999996</v>
      </c>
      <c r="CC28" s="321">
        <v>741.41976762900003</v>
      </c>
      <c r="CD28" s="321">
        <v>774.53540823900005</v>
      </c>
      <c r="CE28" s="321">
        <v>812.86758273700002</v>
      </c>
      <c r="CF28" s="321">
        <v>836.54333757400002</v>
      </c>
      <c r="CG28" s="321">
        <v>848.94492344100001</v>
      </c>
      <c r="CH28" s="321">
        <v>870.36584448400004</v>
      </c>
      <c r="CI28" s="321">
        <v>890.65934863000007</v>
      </c>
      <c r="CJ28" s="253"/>
      <c r="CK28" s="253"/>
      <c r="CL28" s="253"/>
      <c r="CM28" s="253"/>
      <c r="CN28" s="2"/>
      <c r="CO28" s="2"/>
      <c r="CP28" s="2"/>
      <c r="CQ28" s="2"/>
      <c r="CR28" s="2"/>
      <c r="CS28" s="2"/>
      <c r="CT28" s="2"/>
      <c r="CU28" s="2"/>
      <c r="CV28" s="2"/>
      <c r="CW28" s="2"/>
      <c r="CX28" s="2"/>
      <c r="CY28" s="2"/>
      <c r="CZ28" s="2"/>
      <c r="DA28" s="2"/>
      <c r="DB28" s="2"/>
    </row>
    <row r="29" spans="1:106">
      <c r="A29" s="305" t="e">
        <f>#REF!</f>
        <v>#REF!</v>
      </c>
      <c r="B29" s="305" t="e">
        <f>#REF!</f>
        <v>#REF!</v>
      </c>
      <c r="C29" s="305" t="e">
        <f>#REF!</f>
        <v>#REF!</v>
      </c>
      <c r="D29" s="7"/>
      <c r="F29" s="19">
        <f t="shared" si="23"/>
        <v>1995</v>
      </c>
      <c r="G29" s="248">
        <f>INDEX(HWI[],MATCH(G$2,HWI[F1],0),MATCH($F29,HWI!$7:$7,0)-IF($F29&gt;1988,1,0))</f>
        <v>358</v>
      </c>
      <c r="H29" s="248">
        <f>INDEX(HWI[],MATCH(H$2,HWI[F1],0),MATCH($F29,HWI!$7:$7,0)-IF($F29&gt;1988,1,0))</f>
        <v>319</v>
      </c>
      <c r="I29" s="248">
        <f>INDEX(HWI[],MATCH(I$2,HWI[F1],0),MATCH($F29,HWI!$7:$7,0)-IF($F29&gt;1988,1,0))</f>
        <v>364</v>
      </c>
      <c r="J29" s="248">
        <f>INDEX(HWI[],MATCH(J$2,HWI[F1],0),MATCH($F29,HWI!$7:$7,0)-IF($F29&gt;1988,1,0))</f>
        <v>340</v>
      </c>
      <c r="K29" s="248">
        <f>INDEX(HWI[],MATCH(K$2,HWI[F1],0),MATCH($F29,HWI!$7:$7,0)-IF($F29&gt;1988,1,0))</f>
        <v>370</v>
      </c>
      <c r="L29" s="248">
        <f>INDEX(HWI[],MATCH(L$2,HWI[F1],0),MATCH($F29,HWI!$7:$7,0)-IF($F29&gt;1988,1,0))</f>
        <v>360</v>
      </c>
      <c r="M29" s="248">
        <f>INDEX(HWI[],MATCH(M$2,HWI[F1],0),MATCH($F29,HWI!$7:$7,0)-IF($F29&gt;1988,1,0))</f>
        <v>327</v>
      </c>
      <c r="N29" s="248">
        <f>INDEX(HWI[],MATCH(N$2,HWI[F1],0),MATCH($F29,HWI!$7:$7,0)-IF($F29&gt;1988,1,0))</f>
        <v>389</v>
      </c>
      <c r="O29" s="20"/>
      <c r="P29" s="269">
        <f t="shared" si="3"/>
        <v>1995</v>
      </c>
      <c r="Q29" s="256" t="e">
        <f t="shared" si="4"/>
        <v>#REF!</v>
      </c>
      <c r="R29" s="256" t="e">
        <f t="shared" si="5"/>
        <v>#REF!</v>
      </c>
      <c r="S29" s="256" t="e">
        <f t="shared" si="6"/>
        <v>#REF!</v>
      </c>
      <c r="T29" s="256" t="e">
        <f t="shared" si="7"/>
        <v>#REF!</v>
      </c>
      <c r="U29" s="256" t="e">
        <f t="shared" si="8"/>
        <v>#REF!</v>
      </c>
      <c r="V29" s="256" t="e">
        <f t="shared" si="9"/>
        <v>#REF!</v>
      </c>
      <c r="W29" s="256" t="e">
        <f t="shared" si="10"/>
        <v>#REF!</v>
      </c>
      <c r="X29" s="256" t="e">
        <f t="shared" si="11"/>
        <v>#REF!</v>
      </c>
      <c r="Y29" s="256"/>
      <c r="Z29" s="269">
        <f t="shared" si="12"/>
        <v>1995</v>
      </c>
      <c r="AA29" s="256" t="e">
        <f t="shared" si="13"/>
        <v>#REF!</v>
      </c>
      <c r="AB29" s="256" t="e">
        <f t="shared" si="14"/>
        <v>#REF!</v>
      </c>
      <c r="AC29" s="256" t="e">
        <f t="shared" si="15"/>
        <v>#REF!</v>
      </c>
      <c r="AD29" s="256" t="e">
        <f t="shared" si="16"/>
        <v>#REF!</v>
      </c>
      <c r="AE29" s="256" t="e">
        <f t="shared" si="17"/>
        <v>#REF!</v>
      </c>
      <c r="AF29" s="256" t="e">
        <f t="shared" si="18"/>
        <v>#REF!</v>
      </c>
      <c r="AG29" s="256" t="e">
        <f t="shared" si="19"/>
        <v>#REF!</v>
      </c>
      <c r="AH29" s="256" t="e">
        <f t="shared" si="20"/>
        <v>#REF!</v>
      </c>
      <c r="AI29" s="20"/>
      <c r="AJ29" s="20"/>
      <c r="AK29" s="308" t="e">
        <f>#REF!</f>
        <v>#REF!</v>
      </c>
      <c r="AL29" s="306" t="e">
        <f>#REF!</f>
        <v>#REF!</v>
      </c>
      <c r="AM29" s="309" t="e">
        <f>#REF!</f>
        <v>#REF!</v>
      </c>
      <c r="AN29" s="331">
        <f>'CAN DEF'!B52</f>
        <v>73.112973503754503</v>
      </c>
      <c r="AO29" s="319" t="s">
        <v>46</v>
      </c>
      <c r="AP29" s="321">
        <v>82.994578410000003</v>
      </c>
      <c r="AQ29" s="321">
        <v>87.693160543999994</v>
      </c>
      <c r="AR29" s="321">
        <v>94.337772455999996</v>
      </c>
      <c r="AS29" s="321">
        <v>102.7867842</v>
      </c>
      <c r="AT29" s="321">
        <v>128.162382382</v>
      </c>
      <c r="AU29" s="321">
        <v>148.389331016</v>
      </c>
      <c r="AV29" s="321">
        <v>153.93309175499999</v>
      </c>
      <c r="AW29" s="321">
        <v>160.82989977599999</v>
      </c>
      <c r="AX29" s="321">
        <v>176.272912848</v>
      </c>
      <c r="AY29" s="321">
        <v>193.62623308200003</v>
      </c>
      <c r="AZ29" s="321">
        <v>214.66754730599999</v>
      </c>
      <c r="BA29" s="321">
        <v>235.41436693400001</v>
      </c>
      <c r="BB29" s="321">
        <v>246.22021556999999</v>
      </c>
      <c r="BC29" s="321">
        <v>260.82330197000005</v>
      </c>
      <c r="BD29" s="321">
        <v>279.78354015799999</v>
      </c>
      <c r="BE29" s="321">
        <v>296.09044682000001</v>
      </c>
      <c r="BF29" s="321">
        <v>309.02180425199998</v>
      </c>
      <c r="BG29" s="321">
        <v>317.50467985199998</v>
      </c>
      <c r="BH29" s="321">
        <v>333.45103599000004</v>
      </c>
      <c r="BI29" s="321">
        <v>346.02019592000005</v>
      </c>
      <c r="BJ29" s="321">
        <v>352.95256039399999</v>
      </c>
      <c r="BK29" s="321">
        <v>349.50430438599994</v>
      </c>
      <c r="BL29" s="321">
        <v>353.66348822399999</v>
      </c>
      <c r="BM29" s="321">
        <v>370.39160840499994</v>
      </c>
      <c r="BN29" s="321">
        <v>386.10828759000003</v>
      </c>
      <c r="BO29" s="321">
        <v>394.56449187199996</v>
      </c>
      <c r="BP29" s="321">
        <v>398.63987608499997</v>
      </c>
      <c r="BQ29" s="321">
        <v>415.55583470900001</v>
      </c>
      <c r="BR29" s="321">
        <v>430.73154450899995</v>
      </c>
      <c r="BS29" s="321">
        <v>440.52732791400001</v>
      </c>
      <c r="BT29" s="321">
        <v>454.59044051400002</v>
      </c>
      <c r="BU29" s="321">
        <v>467.40700266000005</v>
      </c>
      <c r="BV29" s="321">
        <v>483.18137548600004</v>
      </c>
      <c r="BW29" s="321">
        <v>485.52615020799999</v>
      </c>
      <c r="BX29" s="321">
        <v>513.37272786000005</v>
      </c>
      <c r="BY29" s="321">
        <v>527.51762640000004</v>
      </c>
      <c r="BZ29" s="321">
        <v>541.73941085000001</v>
      </c>
      <c r="CA29" s="321">
        <v>583.29866682600004</v>
      </c>
      <c r="CB29" s="321">
        <v>604.79216459999998</v>
      </c>
      <c r="CC29" s="321">
        <v>599.22967520700001</v>
      </c>
      <c r="CD29" s="321">
        <v>614.442208865</v>
      </c>
      <c r="CE29" s="321">
        <v>634.73571301100003</v>
      </c>
      <c r="CF29" s="321">
        <v>649.392132672</v>
      </c>
      <c r="CG29" s="321">
        <v>659.53888474500002</v>
      </c>
      <c r="CH29" s="321">
        <v>676.45013819999997</v>
      </c>
      <c r="CI29" s="321">
        <v>688.85172406699996</v>
      </c>
      <c r="CJ29" s="253"/>
      <c r="CK29" s="253"/>
      <c r="CL29" s="253"/>
      <c r="CM29" s="253"/>
      <c r="CN29" s="2"/>
      <c r="CO29" s="2"/>
      <c r="CP29" s="2"/>
      <c r="CQ29" s="2"/>
      <c r="CR29" s="2"/>
      <c r="CS29" s="2"/>
      <c r="CT29" s="2"/>
      <c r="CU29" s="2"/>
      <c r="CV29" s="2"/>
      <c r="CW29" s="2"/>
      <c r="CX29" s="2"/>
      <c r="CY29" s="2"/>
      <c r="CZ29" s="2"/>
      <c r="DA29" s="2"/>
      <c r="DB29" s="2"/>
    </row>
    <row r="30" spans="1:106">
      <c r="A30" s="305" t="e">
        <f>#REF!</f>
        <v>#REF!</v>
      </c>
      <c r="B30" s="305" t="e">
        <f>#REF!</f>
        <v>#REF!</v>
      </c>
      <c r="C30" s="305" t="e">
        <f>#REF!</f>
        <v>#REF!</v>
      </c>
      <c r="D30" s="7"/>
      <c r="F30" s="19">
        <f t="shared" si="23"/>
        <v>1996</v>
      </c>
      <c r="G30" s="248">
        <f>INDEX(HWI[],MATCH(G$2,HWI[F1],0),MATCH($F30,HWI!$7:$7,0)-IF($F30&gt;1988,1,0))</f>
        <v>363</v>
      </c>
      <c r="H30" s="248">
        <f>INDEX(HWI[],MATCH(H$2,HWI[F1],0),MATCH($F30,HWI!$7:$7,0)-IF($F30&gt;1988,1,0))</f>
        <v>323</v>
      </c>
      <c r="I30" s="248">
        <f>INDEX(HWI[],MATCH(I$2,HWI[F1],0),MATCH($F30,HWI!$7:$7,0)-IF($F30&gt;1988,1,0))</f>
        <v>379</v>
      </c>
      <c r="J30" s="248">
        <f>INDEX(HWI[],MATCH(J$2,HWI[F1],0),MATCH($F30,HWI!$7:$7,0)-IF($F30&gt;1988,1,0))</f>
        <v>344</v>
      </c>
      <c r="K30" s="248">
        <f>INDEX(HWI[],MATCH(K$2,HWI[F1],0),MATCH($F30,HWI!$7:$7,0)-IF($F30&gt;1988,1,0))</f>
        <v>374</v>
      </c>
      <c r="L30" s="248">
        <f>INDEX(HWI[],MATCH(L$2,HWI[F1],0),MATCH($F30,HWI!$7:$7,0)-IF($F30&gt;1988,1,0))</f>
        <v>360</v>
      </c>
      <c r="M30" s="248">
        <f>INDEX(HWI[],MATCH(M$2,HWI[F1],0),MATCH($F30,HWI!$7:$7,0)-IF($F30&gt;1988,1,0))</f>
        <v>327</v>
      </c>
      <c r="N30" s="248">
        <f>INDEX(HWI[],MATCH(N$2,HWI[F1],0),MATCH($F30,HWI!$7:$7,0)-IF($F30&gt;1988,1,0))</f>
        <v>410</v>
      </c>
      <c r="O30" s="20"/>
      <c r="P30" s="269">
        <f t="shared" si="3"/>
        <v>1996</v>
      </c>
      <c r="Q30" s="256" t="e">
        <f t="shared" si="4"/>
        <v>#REF!</v>
      </c>
      <c r="R30" s="256" t="e">
        <f t="shared" si="5"/>
        <v>#REF!</v>
      </c>
      <c r="S30" s="256" t="e">
        <f t="shared" si="6"/>
        <v>#REF!</v>
      </c>
      <c r="T30" s="256" t="e">
        <f t="shared" si="7"/>
        <v>#REF!</v>
      </c>
      <c r="U30" s="256" t="e">
        <f t="shared" si="8"/>
        <v>#REF!</v>
      </c>
      <c r="V30" s="256" t="e">
        <f t="shared" si="9"/>
        <v>#REF!</v>
      </c>
      <c r="W30" s="256" t="e">
        <f t="shared" si="10"/>
        <v>#REF!</v>
      </c>
      <c r="X30" s="256" t="e">
        <f t="shared" si="11"/>
        <v>#REF!</v>
      </c>
      <c r="Y30" s="256"/>
      <c r="Z30" s="269">
        <f t="shared" si="12"/>
        <v>1996</v>
      </c>
      <c r="AA30" s="256" t="e">
        <f t="shared" si="13"/>
        <v>#REF!</v>
      </c>
      <c r="AB30" s="256" t="e">
        <f t="shared" si="14"/>
        <v>#REF!</v>
      </c>
      <c r="AC30" s="256" t="e">
        <f t="shared" si="15"/>
        <v>#REF!</v>
      </c>
      <c r="AD30" s="256" t="e">
        <f t="shared" si="16"/>
        <v>#REF!</v>
      </c>
      <c r="AE30" s="256" t="e">
        <f t="shared" si="17"/>
        <v>#REF!</v>
      </c>
      <c r="AF30" s="256" t="e">
        <f t="shared" si="18"/>
        <v>#REF!</v>
      </c>
      <c r="AG30" s="256" t="e">
        <f t="shared" si="19"/>
        <v>#REF!</v>
      </c>
      <c r="AH30" s="256" t="e">
        <f t="shared" si="20"/>
        <v>#REF!</v>
      </c>
      <c r="AI30" s="20"/>
      <c r="AJ30" s="20"/>
      <c r="AK30" s="308" t="e">
        <f>#REF!</f>
        <v>#REF!</v>
      </c>
      <c r="AL30" s="306" t="e">
        <f>#REF!</f>
        <v>#REF!</v>
      </c>
      <c r="AM30" s="309" t="e">
        <f>#REF!</f>
        <v>#REF!</v>
      </c>
      <c r="AN30" s="331">
        <f>'CAN DEF'!B53</f>
        <v>74.393766820661696</v>
      </c>
      <c r="AO30" s="319" t="s">
        <v>47</v>
      </c>
      <c r="AP30" s="321">
        <v>74.897546370000001</v>
      </c>
      <c r="AQ30" s="321">
        <v>79.721055039999996</v>
      </c>
      <c r="AR30" s="321">
        <v>86.309025863999992</v>
      </c>
      <c r="AS30" s="321">
        <v>102.7867842</v>
      </c>
      <c r="AT30" s="321">
        <v>131.31391637500002</v>
      </c>
      <c r="AU30" s="321">
        <v>151.59197844799999</v>
      </c>
      <c r="AV30" s="321">
        <v>155.02481581000001</v>
      </c>
      <c r="AW30" s="321">
        <v>160.82989977599999</v>
      </c>
      <c r="AX30" s="321">
        <v>170.72973948800001</v>
      </c>
      <c r="AY30" s="321">
        <v>188.06226086700002</v>
      </c>
      <c r="AZ30" s="321">
        <v>203.602209816</v>
      </c>
      <c r="BA30" s="321">
        <v>229.700425989</v>
      </c>
      <c r="BB30" s="321">
        <v>253.25507887199998</v>
      </c>
      <c r="BC30" s="321">
        <v>268.00192496</v>
      </c>
      <c r="BD30" s="321">
        <v>282.18511560999997</v>
      </c>
      <c r="BE30" s="321">
        <v>290.04778464000003</v>
      </c>
      <c r="BF30" s="321">
        <v>300.43786524499995</v>
      </c>
      <c r="BG30" s="321">
        <v>305.19829691199999</v>
      </c>
      <c r="BH30" s="321">
        <v>335.92104366400002</v>
      </c>
      <c r="BI30" s="321">
        <v>363.32120571600001</v>
      </c>
      <c r="BJ30" s="321">
        <v>377.54855763399996</v>
      </c>
      <c r="BK30" s="321">
        <v>408.78418640199999</v>
      </c>
      <c r="BL30" s="321">
        <v>427.343381604</v>
      </c>
      <c r="BM30" s="321">
        <v>440.53221198999995</v>
      </c>
      <c r="BN30" s="321">
        <v>460.17308489499999</v>
      </c>
      <c r="BO30" s="321">
        <v>469.14680435999998</v>
      </c>
      <c r="BP30" s="321">
        <v>487.22651521500001</v>
      </c>
      <c r="BQ30" s="321">
        <v>504.17581098700003</v>
      </c>
      <c r="BR30" s="321">
        <v>513.98217916199997</v>
      </c>
      <c r="BS30" s="321">
        <v>506.72678975899998</v>
      </c>
      <c r="BT30" s="321">
        <v>511.11359052500006</v>
      </c>
      <c r="BU30" s="321">
        <v>526.13249786599999</v>
      </c>
      <c r="BV30" s="321">
        <v>542.22348870000008</v>
      </c>
      <c r="BW30" s="321">
        <v>540.40134163200003</v>
      </c>
      <c r="BX30" s="321">
        <v>553.40638094999997</v>
      </c>
      <c r="BY30" s="321">
        <v>588.82998210000005</v>
      </c>
      <c r="BZ30" s="321">
        <v>604.73236559999998</v>
      </c>
      <c r="CA30" s="321">
        <v>623.01744764099999</v>
      </c>
      <c r="CB30" s="321">
        <v>659.67145360999996</v>
      </c>
      <c r="CC30" s="321">
        <v>690.63759176400004</v>
      </c>
      <c r="CD30" s="321">
        <v>687.72430716999997</v>
      </c>
      <c r="CE30" s="321">
        <v>697.87105924299999</v>
      </c>
      <c r="CF30" s="321">
        <v>721.54681407999999</v>
      </c>
      <c r="CG30" s="321">
        <v>729.43873235900003</v>
      </c>
      <c r="CH30" s="321">
        <v>729.43873235900003</v>
      </c>
      <c r="CI30" s="321">
        <v>730.56614925600002</v>
      </c>
      <c r="CJ30" s="253"/>
      <c r="CK30" s="253"/>
      <c r="CL30" s="253"/>
      <c r="CM30" s="253"/>
      <c r="CN30" s="2"/>
      <c r="CO30" s="2"/>
      <c r="CP30" s="2"/>
      <c r="CQ30" s="2"/>
      <c r="CR30" s="2"/>
      <c r="CS30" s="2"/>
      <c r="CT30" s="2"/>
      <c r="CU30" s="2"/>
      <c r="CV30" s="2"/>
      <c r="CW30" s="2"/>
      <c r="CX30" s="2"/>
      <c r="CY30" s="2"/>
      <c r="CZ30" s="2"/>
      <c r="DA30" s="2"/>
      <c r="DB30" s="2"/>
    </row>
    <row r="31" spans="1:106">
      <c r="A31" s="305" t="e">
        <f>#REF!</f>
        <v>#REF!</v>
      </c>
      <c r="B31" s="305" t="e">
        <f>#REF!</f>
        <v>#REF!</v>
      </c>
      <c r="C31" s="305" t="e">
        <f>#REF!</f>
        <v>#REF!</v>
      </c>
      <c r="D31" s="7"/>
      <c r="F31" s="19">
        <f t="shared" si="23"/>
        <v>1997</v>
      </c>
      <c r="G31" s="248">
        <f>INDEX(HWI[],MATCH(G$2,HWI[F1],0),MATCH($F31,HWI!$7:$7,0)-IF($F31&gt;1988,1,0))</f>
        <v>375</v>
      </c>
      <c r="H31" s="248">
        <f>INDEX(HWI[],MATCH(H$2,HWI[F1],0),MATCH($F31,HWI!$7:$7,0)-IF($F31&gt;1988,1,0))</f>
        <v>333</v>
      </c>
      <c r="I31" s="248">
        <f>INDEX(HWI[],MATCH(I$2,HWI[F1],0),MATCH($F31,HWI!$7:$7,0)-IF($F31&gt;1988,1,0))</f>
        <v>378</v>
      </c>
      <c r="J31" s="248">
        <f>INDEX(HWI[],MATCH(J$2,HWI[F1],0),MATCH($F31,HWI!$7:$7,0)-IF($F31&gt;1988,1,0))</f>
        <v>352</v>
      </c>
      <c r="K31" s="248">
        <f>INDEX(HWI[],MATCH(K$2,HWI[F1],0),MATCH($F31,HWI!$7:$7,0)-IF($F31&gt;1988,1,0))</f>
        <v>377</v>
      </c>
      <c r="L31" s="248">
        <f>INDEX(HWI[],MATCH(L$2,HWI[F1],0),MATCH($F31,HWI!$7:$7,0)-IF($F31&gt;1988,1,0))</f>
        <v>365</v>
      </c>
      <c r="M31" s="248">
        <f>INDEX(HWI[],MATCH(M$2,HWI[F1],0),MATCH($F31,HWI!$7:$7,0)-IF($F31&gt;1988,1,0))</f>
        <v>346</v>
      </c>
      <c r="N31" s="248">
        <f>INDEX(HWI[],MATCH(N$2,HWI[F1],0),MATCH($F31,HWI!$7:$7,0)-IF($F31&gt;1988,1,0))</f>
        <v>421</v>
      </c>
      <c r="O31" s="20"/>
      <c r="P31" s="269">
        <f t="shared" si="3"/>
        <v>1997</v>
      </c>
      <c r="Q31" s="256" t="e">
        <f t="shared" si="4"/>
        <v>#REF!</v>
      </c>
      <c r="R31" s="256" t="e">
        <f t="shared" si="5"/>
        <v>#REF!</v>
      </c>
      <c r="S31" s="256" t="e">
        <f t="shared" si="6"/>
        <v>#REF!</v>
      </c>
      <c r="T31" s="256" t="e">
        <f t="shared" si="7"/>
        <v>#REF!</v>
      </c>
      <c r="U31" s="256" t="e">
        <f t="shared" si="8"/>
        <v>#REF!</v>
      </c>
      <c r="V31" s="256" t="e">
        <f t="shared" si="9"/>
        <v>#REF!</v>
      </c>
      <c r="W31" s="256" t="e">
        <f t="shared" si="10"/>
        <v>#REF!</v>
      </c>
      <c r="X31" s="256" t="e">
        <f t="shared" si="11"/>
        <v>#REF!</v>
      </c>
      <c r="Y31" s="256"/>
      <c r="Z31" s="269">
        <f t="shared" si="12"/>
        <v>1997</v>
      </c>
      <c r="AA31" s="256" t="e">
        <f t="shared" si="13"/>
        <v>#REF!</v>
      </c>
      <c r="AB31" s="256" t="e">
        <f t="shared" si="14"/>
        <v>#REF!</v>
      </c>
      <c r="AC31" s="256" t="e">
        <f t="shared" si="15"/>
        <v>#REF!</v>
      </c>
      <c r="AD31" s="256" t="e">
        <f t="shared" si="16"/>
        <v>#REF!</v>
      </c>
      <c r="AE31" s="256" t="e">
        <f t="shared" si="17"/>
        <v>#REF!</v>
      </c>
      <c r="AF31" s="256" t="e">
        <f t="shared" si="18"/>
        <v>#REF!</v>
      </c>
      <c r="AG31" s="256" t="e">
        <f t="shared" si="19"/>
        <v>#REF!</v>
      </c>
      <c r="AH31" s="256" t="e">
        <f t="shared" si="20"/>
        <v>#REF!</v>
      </c>
      <c r="AI31" s="20"/>
      <c r="AJ31" s="20"/>
      <c r="AK31" s="308" t="e">
        <f>#REF!</f>
        <v>#REF!</v>
      </c>
      <c r="AL31" s="306" t="e">
        <f>#REF!</f>
        <v>#REF!</v>
      </c>
      <c r="AM31" s="309" t="e">
        <f>#REF!</f>
        <v>#REF!</v>
      </c>
      <c r="AN31" s="331">
        <f>'CAN DEF'!B54</f>
        <v>75.245707859394102</v>
      </c>
      <c r="AO31" s="319" t="s">
        <v>63</v>
      </c>
      <c r="AP31" s="256">
        <f t="shared" ref="AP31:CH31" si="24">AP18</f>
        <v>22.785</v>
      </c>
      <c r="AQ31" s="256">
        <f t="shared" si="24"/>
        <v>23.94</v>
      </c>
      <c r="AR31" s="256">
        <f t="shared" si="24"/>
        <v>24.972999999999999</v>
      </c>
      <c r="AS31" s="256">
        <f t="shared" si="24"/>
        <v>26.335000000000001</v>
      </c>
      <c r="AT31" s="256">
        <f t="shared" si="24"/>
        <v>28.707999999999998</v>
      </c>
      <c r="AU31" s="256">
        <f t="shared" si="24"/>
        <v>31.353000000000002</v>
      </c>
      <c r="AV31" s="256">
        <f t="shared" si="24"/>
        <v>33.079000000000001</v>
      </c>
      <c r="AW31" s="256">
        <f t="shared" si="24"/>
        <v>35.127000000000002</v>
      </c>
      <c r="AX31" s="256">
        <f t="shared" si="24"/>
        <v>37.585000000000001</v>
      </c>
      <c r="AY31" s="256">
        <f t="shared" si="24"/>
        <v>40.701999999999998</v>
      </c>
      <c r="AZ31" s="256">
        <f t="shared" si="24"/>
        <v>44.378</v>
      </c>
      <c r="BA31" s="256">
        <f t="shared" si="24"/>
        <v>48.521999999999998</v>
      </c>
      <c r="BB31" s="256">
        <f t="shared" si="24"/>
        <v>51.53</v>
      </c>
      <c r="BC31" s="256">
        <f t="shared" si="24"/>
        <v>53.554000000000002</v>
      </c>
      <c r="BD31" s="256">
        <f t="shared" si="24"/>
        <v>55.459000000000003</v>
      </c>
      <c r="BE31" s="256">
        <f t="shared" si="24"/>
        <v>57.235999999999997</v>
      </c>
      <c r="BF31" s="256">
        <f t="shared" si="24"/>
        <v>58.393000000000001</v>
      </c>
      <c r="BG31" s="256">
        <f t="shared" si="24"/>
        <v>59.878999999999998</v>
      </c>
      <c r="BH31" s="256">
        <f t="shared" si="24"/>
        <v>61.973999999999997</v>
      </c>
      <c r="BI31" s="256">
        <f t="shared" si="24"/>
        <v>64.388000000000005</v>
      </c>
      <c r="BJ31" s="256">
        <f t="shared" si="24"/>
        <v>66.774000000000001</v>
      </c>
      <c r="BK31" s="256">
        <f t="shared" si="24"/>
        <v>68.992999999999995</v>
      </c>
      <c r="BL31" s="256">
        <f t="shared" si="24"/>
        <v>70.563999999999993</v>
      </c>
      <c r="BM31" s="256">
        <f t="shared" si="24"/>
        <v>72.244</v>
      </c>
      <c r="BN31" s="256">
        <f t="shared" si="24"/>
        <v>73.781000000000006</v>
      </c>
      <c r="BO31" s="256">
        <f t="shared" si="24"/>
        <v>75.320999999999998</v>
      </c>
      <c r="BP31" s="256">
        <f t="shared" si="24"/>
        <v>76.694999999999993</v>
      </c>
      <c r="BQ31" s="256">
        <f t="shared" si="24"/>
        <v>78.009</v>
      </c>
      <c r="BR31" s="256">
        <f t="shared" si="24"/>
        <v>78.855000000000004</v>
      </c>
      <c r="BS31" s="256">
        <f t="shared" si="24"/>
        <v>80.061000000000007</v>
      </c>
      <c r="BT31" s="256">
        <f t="shared" si="24"/>
        <v>81.882999999999996</v>
      </c>
      <c r="BU31" s="256">
        <f t="shared" si="24"/>
        <v>83.753</v>
      </c>
      <c r="BV31" s="256">
        <f t="shared" si="24"/>
        <v>85.037999999999997</v>
      </c>
      <c r="BW31" s="256">
        <f t="shared" si="24"/>
        <v>86.728999999999999</v>
      </c>
      <c r="BX31" s="256">
        <f t="shared" si="24"/>
        <v>89.114000000000004</v>
      </c>
      <c r="BY31" s="256">
        <f t="shared" si="24"/>
        <v>91.980999999999995</v>
      </c>
      <c r="BZ31" s="256">
        <f t="shared" si="24"/>
        <v>94.811999999999998</v>
      </c>
      <c r="CA31" s="256">
        <f t="shared" si="24"/>
        <v>97.334000000000003</v>
      </c>
      <c r="CB31" s="256">
        <f t="shared" si="24"/>
        <v>99.25</v>
      </c>
      <c r="CC31" s="256">
        <f t="shared" si="24"/>
        <v>100</v>
      </c>
      <c r="CD31" s="256">
        <f t="shared" si="24"/>
        <v>101.217</v>
      </c>
      <c r="CE31" s="256">
        <f t="shared" si="24"/>
        <v>103.307</v>
      </c>
      <c r="CF31" s="256">
        <f t="shared" si="24"/>
        <v>105.21299999999999</v>
      </c>
      <c r="CG31" s="256">
        <f t="shared" si="24"/>
        <v>106.926</v>
      </c>
      <c r="CH31" s="256">
        <f t="shared" si="24"/>
        <v>108.682</v>
      </c>
      <c r="CI31" s="253"/>
      <c r="CJ31" s="253"/>
      <c r="CK31" s="253"/>
      <c r="CL31" s="253"/>
      <c r="CM31" s="253"/>
      <c r="CN31" s="2"/>
      <c r="CO31" s="2"/>
      <c r="CP31" s="2"/>
      <c r="CQ31" s="2"/>
      <c r="CR31" s="2"/>
      <c r="CS31" s="2"/>
      <c r="CT31" s="2"/>
      <c r="CU31" s="2"/>
      <c r="CV31" s="2"/>
      <c r="CW31" s="2"/>
      <c r="CX31" s="2"/>
      <c r="CY31" s="2"/>
      <c r="CZ31" s="2"/>
      <c r="DA31" s="2"/>
      <c r="DB31" s="2"/>
    </row>
    <row r="32" spans="1:106">
      <c r="A32" s="305" t="e">
        <f>#REF!</f>
        <v>#REF!</v>
      </c>
      <c r="B32" s="305" t="e">
        <f>#REF!</f>
        <v>#REF!</v>
      </c>
      <c r="C32" s="305" t="e">
        <f>#REF!</f>
        <v>#REF!</v>
      </c>
      <c r="D32" s="7"/>
      <c r="F32" s="19">
        <f t="shared" si="23"/>
        <v>1998</v>
      </c>
      <c r="G32" s="248">
        <f>INDEX(HWI[],MATCH(G$2,HWI[F1],0),MATCH($F32,HWI!$7:$7,0)-IF($F32&gt;1988,1,0))</f>
        <v>383</v>
      </c>
      <c r="H32" s="248">
        <f>INDEX(HWI[],MATCH(H$2,HWI[F1],0),MATCH($F32,HWI!$7:$7,0)-IF($F32&gt;1988,1,0))</f>
        <v>338</v>
      </c>
      <c r="I32" s="248">
        <f>INDEX(HWI[],MATCH(I$2,HWI[F1],0),MATCH($F32,HWI!$7:$7,0)-IF($F32&gt;1988,1,0))</f>
        <v>390</v>
      </c>
      <c r="J32" s="248">
        <f>INDEX(HWI[],MATCH(J$2,HWI[F1],0),MATCH($F32,HWI!$7:$7,0)-IF($F32&gt;1988,1,0))</f>
        <v>360</v>
      </c>
      <c r="K32" s="248">
        <f>INDEX(HWI[],MATCH(K$2,HWI[F1],0),MATCH($F32,HWI!$7:$7,0)-IF($F32&gt;1988,1,0))</f>
        <v>395</v>
      </c>
      <c r="L32" s="248">
        <f>INDEX(HWI[],MATCH(L$2,HWI[F1],0),MATCH($F32,HWI!$7:$7,0)-IF($F32&gt;1988,1,0))</f>
        <v>379</v>
      </c>
      <c r="M32" s="248">
        <f>INDEX(HWI[],MATCH(M$2,HWI[F1],0),MATCH($F32,HWI!$7:$7,0)-IF($F32&gt;1988,1,0))</f>
        <v>357</v>
      </c>
      <c r="N32" s="248">
        <f>INDEX(HWI[],MATCH(N$2,HWI[F1],0),MATCH($F32,HWI!$7:$7,0)-IF($F32&gt;1988,1,0))</f>
        <v>429</v>
      </c>
      <c r="O32" s="20"/>
      <c r="P32" s="269">
        <f t="shared" si="3"/>
        <v>1998</v>
      </c>
      <c r="Q32" s="256" t="e">
        <f t="shared" si="4"/>
        <v>#REF!</v>
      </c>
      <c r="R32" s="256" t="e">
        <f t="shared" si="5"/>
        <v>#REF!</v>
      </c>
      <c r="S32" s="256" t="e">
        <f t="shared" si="6"/>
        <v>#REF!</v>
      </c>
      <c r="T32" s="256" t="e">
        <f t="shared" si="7"/>
        <v>#REF!</v>
      </c>
      <c r="U32" s="256" t="e">
        <f t="shared" si="8"/>
        <v>#REF!</v>
      </c>
      <c r="V32" s="256" t="e">
        <f t="shared" si="9"/>
        <v>#REF!</v>
      </c>
      <c r="W32" s="256" t="e">
        <f t="shared" si="10"/>
        <v>#REF!</v>
      </c>
      <c r="X32" s="256" t="e">
        <f t="shared" si="11"/>
        <v>#REF!</v>
      </c>
      <c r="Y32" s="256"/>
      <c r="Z32" s="269">
        <f t="shared" si="12"/>
        <v>1998</v>
      </c>
      <c r="AA32" s="256" t="e">
        <f t="shared" si="13"/>
        <v>#REF!</v>
      </c>
      <c r="AB32" s="256" t="e">
        <f t="shared" si="14"/>
        <v>#REF!</v>
      </c>
      <c r="AC32" s="256" t="e">
        <f t="shared" si="15"/>
        <v>#REF!</v>
      </c>
      <c r="AD32" s="256" t="e">
        <f t="shared" si="16"/>
        <v>#REF!</v>
      </c>
      <c r="AE32" s="256" t="e">
        <f t="shared" si="17"/>
        <v>#REF!</v>
      </c>
      <c r="AF32" s="256" t="e">
        <f t="shared" si="18"/>
        <v>#REF!</v>
      </c>
      <c r="AG32" s="256" t="e">
        <f t="shared" si="19"/>
        <v>#REF!</v>
      </c>
      <c r="AH32" s="256" t="e">
        <f t="shared" si="20"/>
        <v>#REF!</v>
      </c>
      <c r="AI32" s="415" t="s">
        <v>280</v>
      </c>
      <c r="AJ32" s="415"/>
      <c r="AK32" s="308" t="e">
        <f>#REF!</f>
        <v>#REF!</v>
      </c>
      <c r="AL32" s="306" t="e">
        <f>#REF!</f>
        <v>#REF!</v>
      </c>
      <c r="AM32" s="309" t="e">
        <f>#REF!</f>
        <v>#REF!</v>
      </c>
      <c r="AN32" s="331">
        <f>'CAN DEF'!B55</f>
        <v>75.092063431515996</v>
      </c>
      <c r="AO32" s="323" t="s">
        <v>64</v>
      </c>
      <c r="AP32" s="256">
        <f t="shared" ref="AP32:CH32" si="25">AP19</f>
        <v>17.059743783688699</v>
      </c>
      <c r="AQ32" s="256">
        <f t="shared" si="25"/>
        <v>17.879893647016999</v>
      </c>
      <c r="AR32" s="256">
        <f t="shared" si="25"/>
        <v>18.9345778691433</v>
      </c>
      <c r="AS32" s="256">
        <f t="shared" si="25"/>
        <v>20.765673771835601</v>
      </c>
      <c r="AT32" s="256">
        <f t="shared" si="25"/>
        <v>23.928685659385</v>
      </c>
      <c r="AU32" s="256">
        <f t="shared" si="25"/>
        <v>26.482882406313099</v>
      </c>
      <c r="AV32" s="256">
        <f t="shared" si="25"/>
        <v>29.0021843338195</v>
      </c>
      <c r="AW32" s="256">
        <f t="shared" si="25"/>
        <v>30.974664648672299</v>
      </c>
      <c r="AX32" s="256">
        <f t="shared" si="25"/>
        <v>33.017792224904397</v>
      </c>
      <c r="AY32" s="256">
        <f t="shared" si="25"/>
        <v>36.3121974317013</v>
      </c>
      <c r="AZ32" s="256">
        <f t="shared" si="25"/>
        <v>39.976923708578397</v>
      </c>
      <c r="BA32" s="256">
        <f t="shared" si="25"/>
        <v>44.290632207729203</v>
      </c>
      <c r="BB32" s="256">
        <f t="shared" si="25"/>
        <v>48.188975803176099</v>
      </c>
      <c r="BC32" s="256">
        <f t="shared" si="25"/>
        <v>50.934050952136197</v>
      </c>
      <c r="BD32" s="256">
        <f t="shared" si="25"/>
        <v>52.7286765665133</v>
      </c>
      <c r="BE32" s="256">
        <f t="shared" si="25"/>
        <v>54.470361564694201</v>
      </c>
      <c r="BF32" s="256">
        <f t="shared" si="25"/>
        <v>56.138658861413198</v>
      </c>
      <c r="BG32" s="256">
        <f t="shared" si="25"/>
        <v>58.794828682408998</v>
      </c>
      <c r="BH32" s="256">
        <f t="shared" si="25"/>
        <v>61.458989940411797</v>
      </c>
      <c r="BI32" s="256">
        <f t="shared" si="25"/>
        <v>64.334648963712795</v>
      </c>
      <c r="BJ32" s="256">
        <f t="shared" si="25"/>
        <v>66.513351338987405</v>
      </c>
      <c r="BK32" s="256">
        <f t="shared" si="25"/>
        <v>68.550059634038206</v>
      </c>
      <c r="BL32" s="256">
        <f t="shared" si="25"/>
        <v>69.571385711348697</v>
      </c>
      <c r="BM32" s="256">
        <f t="shared" si="25"/>
        <v>70.491265293404098</v>
      </c>
      <c r="BN32" s="256">
        <f t="shared" si="25"/>
        <v>71.507638121410693</v>
      </c>
      <c r="BO32" s="256">
        <f t="shared" si="25"/>
        <v>73.112973503754503</v>
      </c>
      <c r="BP32" s="256">
        <f t="shared" si="25"/>
        <v>74.393766820661696</v>
      </c>
      <c r="BQ32" s="256">
        <f t="shared" si="25"/>
        <v>75.245707859394102</v>
      </c>
      <c r="BR32" s="256">
        <f t="shared" si="25"/>
        <v>75.092063431515996</v>
      </c>
      <c r="BS32" s="256">
        <f t="shared" si="25"/>
        <v>76.476875763861102</v>
      </c>
      <c r="BT32" s="256">
        <f t="shared" si="25"/>
        <v>79.746327617714201</v>
      </c>
      <c r="BU32" s="256">
        <f t="shared" si="25"/>
        <v>81.052460693339796</v>
      </c>
      <c r="BV32" s="256">
        <f t="shared" si="25"/>
        <v>82.037057150803193</v>
      </c>
      <c r="BW32" s="256">
        <f t="shared" si="25"/>
        <v>84.779737629225394</v>
      </c>
      <c r="BX32" s="256">
        <f t="shared" si="25"/>
        <v>87.553283149350193</v>
      </c>
      <c r="BY32" s="256">
        <f t="shared" si="25"/>
        <v>90.358612425189094</v>
      </c>
      <c r="BZ32" s="256">
        <f t="shared" si="25"/>
        <v>92.819026773990103</v>
      </c>
      <c r="CA32" s="256">
        <f t="shared" si="25"/>
        <v>95.821834785348202</v>
      </c>
      <c r="CB32" s="256">
        <f t="shared" si="25"/>
        <v>99.550688301948995</v>
      </c>
      <c r="CC32" s="256">
        <f t="shared" si="25"/>
        <v>97.416780048026197</v>
      </c>
      <c r="CD32" s="256">
        <f t="shared" si="25"/>
        <v>99.996775298285598</v>
      </c>
      <c r="CE32" s="256">
        <f t="shared" si="25"/>
        <v>103.38453095428081</v>
      </c>
      <c r="CF32" s="256">
        <f t="shared" si="25"/>
        <v>104.9467473042005</v>
      </c>
      <c r="CG32" s="256">
        <f t="shared" si="25"/>
        <v>106.3977602802883</v>
      </c>
      <c r="CH32" s="256">
        <f t="shared" si="25"/>
        <v>108.291625876731</v>
      </c>
      <c r="CI32" s="253"/>
      <c r="CJ32" s="253"/>
      <c r="CK32" s="253"/>
      <c r="CL32" s="253"/>
      <c r="CM32" s="253"/>
      <c r="CN32" s="2"/>
      <c r="CO32" s="2"/>
      <c r="CP32" s="2"/>
      <c r="CQ32" s="2"/>
      <c r="CR32" s="2"/>
      <c r="CS32" s="2"/>
      <c r="CT32" s="2"/>
      <c r="CU32" s="2"/>
      <c r="CV32" s="2"/>
      <c r="CW32" s="2"/>
      <c r="CX32" s="2"/>
      <c r="CY32" s="2"/>
      <c r="CZ32" s="2"/>
      <c r="DA32" s="2"/>
      <c r="DB32" s="2"/>
    </row>
    <row r="33" spans="1:106">
      <c r="A33" s="305" t="e">
        <f>#REF!</f>
        <v>#REF!</v>
      </c>
      <c r="B33" s="305" t="e">
        <f>#REF!</f>
        <v>#REF!</v>
      </c>
      <c r="C33" s="305" t="e">
        <f>#REF!</f>
        <v>#REF!</v>
      </c>
      <c r="D33" s="7"/>
      <c r="F33" s="19">
        <f t="shared" si="23"/>
        <v>1999</v>
      </c>
      <c r="G33" s="248">
        <f>INDEX(HWI[],MATCH(G$2,HWI[F1],0),MATCH($F33,HWI!$7:$7,0)-IF($F33&gt;1988,1,0))</f>
        <v>385</v>
      </c>
      <c r="H33" s="248">
        <f>INDEX(HWI[],MATCH(H$2,HWI[F1],0),MATCH($F33,HWI!$7:$7,0)-IF($F33&gt;1988,1,0))</f>
        <v>333</v>
      </c>
      <c r="I33" s="248">
        <f>INDEX(HWI[],MATCH(I$2,HWI[F1],0),MATCH($F33,HWI!$7:$7,0)-IF($F33&gt;1988,1,0))</f>
        <v>404</v>
      </c>
      <c r="J33" s="248">
        <f>INDEX(HWI[],MATCH(J$2,HWI[F1],0),MATCH($F33,HWI!$7:$7,0)-IF($F33&gt;1988,1,0))</f>
        <v>363</v>
      </c>
      <c r="K33" s="248">
        <f>INDEX(HWI[],MATCH(K$2,HWI[F1],0),MATCH($F33,HWI!$7:$7,0)-IF($F33&gt;1988,1,0))</f>
        <v>392</v>
      </c>
      <c r="L33" s="248">
        <f>INDEX(HWI[],MATCH(L$2,HWI[F1],0),MATCH($F33,HWI!$7:$7,0)-IF($F33&gt;1988,1,0))</f>
        <v>381</v>
      </c>
      <c r="M33" s="248">
        <f>INDEX(HWI[],MATCH(M$2,HWI[F1],0),MATCH($F33,HWI!$7:$7,0)-IF($F33&gt;1988,1,0))</f>
        <v>363</v>
      </c>
      <c r="N33" s="248">
        <f>INDEX(HWI[],MATCH(N$2,HWI[F1],0),MATCH($F33,HWI!$7:$7,0)-IF($F33&gt;1988,1,0))</f>
        <v>419</v>
      </c>
      <c r="O33" s="20"/>
      <c r="P33" s="269">
        <f t="shared" si="3"/>
        <v>1999</v>
      </c>
      <c r="Q33" s="256" t="e">
        <f t="shared" si="4"/>
        <v>#REF!</v>
      </c>
      <c r="R33" s="256" t="e">
        <f t="shared" si="5"/>
        <v>#REF!</v>
      </c>
      <c r="S33" s="256" t="e">
        <f t="shared" si="6"/>
        <v>#REF!</v>
      </c>
      <c r="T33" s="256" t="e">
        <f t="shared" si="7"/>
        <v>#REF!</v>
      </c>
      <c r="U33" s="256" t="e">
        <f t="shared" si="8"/>
        <v>#REF!</v>
      </c>
      <c r="V33" s="256" t="e">
        <f t="shared" si="9"/>
        <v>#REF!</v>
      </c>
      <c r="W33" s="256" t="e">
        <f t="shared" si="10"/>
        <v>#REF!</v>
      </c>
      <c r="X33" s="256" t="e">
        <f t="shared" si="11"/>
        <v>#REF!</v>
      </c>
      <c r="Y33" s="256"/>
      <c r="Z33" s="269">
        <f t="shared" si="12"/>
        <v>1999</v>
      </c>
      <c r="AA33" s="256" t="e">
        <f t="shared" si="13"/>
        <v>#REF!</v>
      </c>
      <c r="AB33" s="256" t="e">
        <f t="shared" si="14"/>
        <v>#REF!</v>
      </c>
      <c r="AC33" s="256" t="e">
        <f t="shared" si="15"/>
        <v>#REF!</v>
      </c>
      <c r="AD33" s="256" t="e">
        <f t="shared" si="16"/>
        <v>#REF!</v>
      </c>
      <c r="AE33" s="256" t="e">
        <f t="shared" si="17"/>
        <v>#REF!</v>
      </c>
      <c r="AF33" s="256" t="e">
        <f t="shared" si="18"/>
        <v>#REF!</v>
      </c>
      <c r="AG33" s="256" t="e">
        <f t="shared" si="19"/>
        <v>#REF!</v>
      </c>
      <c r="AH33" s="256" t="e">
        <f t="shared" si="20"/>
        <v>#REF!</v>
      </c>
      <c r="AI33" s="415"/>
      <c r="AJ33" s="415"/>
      <c r="AK33" s="308" t="e">
        <f>#REF!</f>
        <v>#REF!</v>
      </c>
      <c r="AL33" s="306" t="e">
        <f>#REF!</f>
        <v>#REF!</v>
      </c>
      <c r="AM33" s="309" t="e">
        <f>#REF!</f>
        <v>#REF!</v>
      </c>
      <c r="AN33" s="331">
        <f>'CAN DEF'!B56</f>
        <v>76.476875763861102</v>
      </c>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c r="BU33" s="253"/>
      <c r="BV33" s="253"/>
      <c r="BW33" s="253"/>
      <c r="BX33" s="253"/>
      <c r="BY33" s="253"/>
      <c r="BZ33" s="253"/>
      <c r="CA33" s="253"/>
      <c r="CB33" s="253"/>
      <c r="CC33" s="253"/>
      <c r="CD33" s="253"/>
      <c r="CE33" s="253"/>
      <c r="CF33" s="253"/>
      <c r="CG33" s="253"/>
      <c r="CH33" s="253"/>
      <c r="CI33" s="253"/>
      <c r="CJ33" s="253"/>
      <c r="CK33" s="253"/>
      <c r="CL33" s="253"/>
      <c r="CM33" s="253"/>
      <c r="CN33" s="2"/>
      <c r="CO33" s="2"/>
      <c r="CP33" s="2"/>
      <c r="CQ33" s="2"/>
      <c r="CR33" s="2"/>
      <c r="CS33" s="2"/>
      <c r="CT33" s="2"/>
      <c r="CU33" s="2"/>
      <c r="CV33" s="2"/>
      <c r="CW33" s="2"/>
      <c r="CX33" s="2"/>
      <c r="CY33" s="2"/>
      <c r="CZ33" s="2"/>
      <c r="DA33" s="2"/>
      <c r="DB33" s="2"/>
    </row>
    <row r="34" spans="1:106">
      <c r="A34" s="305" t="e">
        <f>#REF!</f>
        <v>#REF!</v>
      </c>
      <c r="B34" s="305" t="e">
        <f>#REF!</f>
        <v>#REF!</v>
      </c>
      <c r="C34" s="305" t="e">
        <f>#REF!</f>
        <v>#REF!</v>
      </c>
      <c r="D34" s="7"/>
      <c r="F34" s="19">
        <f t="shared" si="23"/>
        <v>2000</v>
      </c>
      <c r="G34" s="248">
        <f>INDEX(HWI[],MATCH(G$2,HWI[F1],0),MATCH($F34,HWI!$7:$7,0)-IF($F34&gt;1988,1,0))</f>
        <v>396</v>
      </c>
      <c r="H34" s="248">
        <f>INDEX(HWI[],MATCH(H$2,HWI[F1],0),MATCH($F34,HWI!$7:$7,0)-IF($F34&gt;1988,1,0))</f>
        <v>341</v>
      </c>
      <c r="I34" s="248">
        <f>INDEX(HWI[],MATCH(I$2,HWI[F1],0),MATCH($F34,HWI!$7:$7,0)-IF($F34&gt;1988,1,0))</f>
        <v>415</v>
      </c>
      <c r="J34" s="248">
        <f>INDEX(HWI[],MATCH(J$2,HWI[F1],0),MATCH($F34,HWI!$7:$7,0)-IF($F34&gt;1988,1,0))</f>
        <v>368</v>
      </c>
      <c r="K34" s="248">
        <f>INDEX(HWI[],MATCH(K$2,HWI[F1],0),MATCH($F34,HWI!$7:$7,0)-IF($F34&gt;1988,1,0))</f>
        <v>360</v>
      </c>
      <c r="L34" s="248">
        <f>INDEX(HWI[],MATCH(L$2,HWI[F1],0),MATCH($F34,HWI!$7:$7,0)-IF($F34&gt;1988,1,0))</f>
        <v>388</v>
      </c>
      <c r="M34" s="248">
        <f>INDEX(HWI[],MATCH(M$2,HWI[F1],0),MATCH($F34,HWI!$7:$7,0)-IF($F34&gt;1988,1,0))</f>
        <v>373</v>
      </c>
      <c r="N34" s="248">
        <f>INDEX(HWI[],MATCH(N$2,HWI[F1],0),MATCH($F34,HWI!$7:$7,0)-IF($F34&gt;1988,1,0))</f>
        <v>417</v>
      </c>
      <c r="O34" s="20"/>
      <c r="P34" s="269">
        <f t="shared" si="3"/>
        <v>2000</v>
      </c>
      <c r="Q34" s="256" t="e">
        <f t="shared" si="4"/>
        <v>#REF!</v>
      </c>
      <c r="R34" s="256" t="e">
        <f t="shared" si="5"/>
        <v>#REF!</v>
      </c>
      <c r="S34" s="256" t="e">
        <f t="shared" si="6"/>
        <v>#REF!</v>
      </c>
      <c r="T34" s="256" t="e">
        <f t="shared" si="7"/>
        <v>#REF!</v>
      </c>
      <c r="U34" s="256" t="e">
        <f t="shared" si="8"/>
        <v>#REF!</v>
      </c>
      <c r="V34" s="256" t="e">
        <f t="shared" si="9"/>
        <v>#REF!</v>
      </c>
      <c r="W34" s="256" t="e">
        <f t="shared" si="10"/>
        <v>#REF!</v>
      </c>
      <c r="X34" s="256" t="e">
        <f t="shared" si="11"/>
        <v>#REF!</v>
      </c>
      <c r="Y34" s="256"/>
      <c r="Z34" s="269">
        <f t="shared" si="12"/>
        <v>2000</v>
      </c>
      <c r="AA34" s="256" t="e">
        <f t="shared" si="13"/>
        <v>#REF!</v>
      </c>
      <c r="AB34" s="256" t="e">
        <f t="shared" si="14"/>
        <v>#REF!</v>
      </c>
      <c r="AC34" s="256" t="e">
        <f t="shared" si="15"/>
        <v>#REF!</v>
      </c>
      <c r="AD34" s="256" t="e">
        <f t="shared" si="16"/>
        <v>#REF!</v>
      </c>
      <c r="AE34" s="256" t="e">
        <f t="shared" si="17"/>
        <v>#REF!</v>
      </c>
      <c r="AF34" s="256" t="e">
        <f t="shared" si="18"/>
        <v>#REF!</v>
      </c>
      <c r="AG34" s="256" t="e">
        <f t="shared" si="19"/>
        <v>#REF!</v>
      </c>
      <c r="AH34" s="256" t="e">
        <f t="shared" si="20"/>
        <v>#REF!</v>
      </c>
      <c r="AI34" s="416" t="e">
        <f>AM35/AM28-1</f>
        <v>#REF!</v>
      </c>
      <c r="AJ34" s="416"/>
      <c r="AK34" s="308" t="e">
        <f>#REF!</f>
        <v>#REF!</v>
      </c>
      <c r="AL34" s="306" t="e">
        <f>#REF!</f>
        <v>#REF!</v>
      </c>
      <c r="AM34" s="309" t="e">
        <f>#REF!</f>
        <v>#REF!</v>
      </c>
      <c r="AN34" s="331">
        <f>'CAN DEF'!B57</f>
        <v>79.746327617714201</v>
      </c>
      <c r="AO34" s="324" t="s">
        <v>217</v>
      </c>
      <c r="AP34" s="325"/>
      <c r="AQ34" s="325"/>
      <c r="AR34" s="325"/>
      <c r="AS34" s="325"/>
      <c r="AT34" s="317"/>
      <c r="AU34" s="317"/>
      <c r="AV34" s="317"/>
      <c r="AW34" s="317"/>
      <c r="AX34" s="253"/>
      <c r="AY34" s="253"/>
      <c r="AZ34" s="253"/>
      <c r="BA34" s="253"/>
      <c r="BB34" s="253"/>
      <c r="BC34" s="253"/>
      <c r="BD34" s="253"/>
      <c r="BE34" s="253"/>
      <c r="BF34" s="253"/>
      <c r="BG34" s="253"/>
      <c r="BH34" s="253"/>
      <c r="BI34" s="253"/>
      <c r="BJ34" s="253"/>
      <c r="BK34" s="253"/>
      <c r="BL34" s="253"/>
      <c r="BM34" s="253"/>
      <c r="BN34" s="253"/>
      <c r="BO34" s="253"/>
      <c r="BP34" s="253"/>
      <c r="BQ34" s="253"/>
      <c r="BR34" s="253"/>
      <c r="BS34" s="253"/>
      <c r="BT34" s="253"/>
      <c r="BU34" s="253"/>
      <c r="BV34" s="253"/>
      <c r="BW34" s="253"/>
      <c r="BX34" s="253"/>
      <c r="BY34" s="253"/>
      <c r="BZ34" s="253"/>
      <c r="CA34" s="253"/>
      <c r="CB34" s="253"/>
      <c r="CC34" s="253"/>
      <c r="CD34" s="253"/>
      <c r="CE34" s="253"/>
      <c r="CF34" s="253"/>
      <c r="CG34" s="253"/>
      <c r="CH34" s="253"/>
      <c r="CI34" s="253"/>
      <c r="CJ34" s="253"/>
      <c r="CK34" s="253"/>
      <c r="CL34" s="253"/>
      <c r="CM34" s="253"/>
      <c r="CN34" s="2"/>
      <c r="CO34" s="2"/>
      <c r="CP34" s="2"/>
      <c r="CQ34" s="2"/>
      <c r="CR34" s="2"/>
      <c r="CS34" s="2"/>
      <c r="CT34" s="2"/>
      <c r="CU34" s="2"/>
      <c r="CV34" s="2"/>
      <c r="CW34" s="2"/>
      <c r="CX34" s="2"/>
      <c r="CY34" s="2"/>
      <c r="CZ34" s="2"/>
      <c r="DA34" s="2"/>
      <c r="DB34" s="2"/>
    </row>
    <row r="35" spans="1:106">
      <c r="A35" s="305" t="e">
        <f>#REF!</f>
        <v>#REF!</v>
      </c>
      <c r="B35" s="305" t="e">
        <f>#REF!</f>
        <v>#REF!</v>
      </c>
      <c r="C35" s="305" t="e">
        <f>#REF!</f>
        <v>#REF!</v>
      </c>
      <c r="D35" s="7"/>
      <c r="F35" s="19">
        <f t="shared" si="23"/>
        <v>2001</v>
      </c>
      <c r="G35" s="248">
        <f>INDEX(HWI[],MATCH(G$2,HWI[F1],0),MATCH($F35,HWI!$7:$7,0)-IF($F35&gt;1988,1,0))</f>
        <v>425</v>
      </c>
      <c r="H35" s="248">
        <f>INDEX(HWI[],MATCH(H$2,HWI[F1],0),MATCH($F35,HWI!$7:$7,0)-IF($F35&gt;1988,1,0))</f>
        <v>356</v>
      </c>
      <c r="I35" s="248">
        <f>INDEX(HWI[],MATCH(I$2,HWI[F1],0),MATCH($F35,HWI!$7:$7,0)-IF($F35&gt;1988,1,0))</f>
        <v>418</v>
      </c>
      <c r="J35" s="248">
        <f>INDEX(HWI[],MATCH(J$2,HWI[F1],0),MATCH($F35,HWI!$7:$7,0)-IF($F35&gt;1988,1,0))</f>
        <v>391</v>
      </c>
      <c r="K35" s="248">
        <f>INDEX(HWI[],MATCH(K$2,HWI[F1],0),MATCH($F35,HWI!$7:$7,0)-IF($F35&gt;1988,1,0))</f>
        <v>410</v>
      </c>
      <c r="L35" s="248">
        <f>INDEX(HWI[],MATCH(L$2,HWI[F1],0),MATCH($F35,HWI!$7:$7,0)-IF($F35&gt;1988,1,0))</f>
        <v>426</v>
      </c>
      <c r="M35" s="248">
        <f>INDEX(HWI[],MATCH(M$2,HWI[F1],0),MATCH($F35,HWI!$7:$7,0)-IF($F35&gt;1988,1,0))</f>
        <v>390</v>
      </c>
      <c r="N35" s="248">
        <f>INDEX(HWI[],MATCH(N$2,HWI[F1],0),MATCH($F35,HWI!$7:$7,0)-IF($F35&gt;1988,1,0))</f>
        <v>439</v>
      </c>
      <c r="O35" s="20"/>
      <c r="P35" s="269">
        <f t="shared" si="3"/>
        <v>2001</v>
      </c>
      <c r="Q35" s="256" t="e">
        <f t="shared" si="4"/>
        <v>#REF!</v>
      </c>
      <c r="R35" s="256" t="e">
        <f t="shared" si="5"/>
        <v>#REF!</v>
      </c>
      <c r="S35" s="256" t="e">
        <f t="shared" si="6"/>
        <v>#REF!</v>
      </c>
      <c r="T35" s="256" t="e">
        <f t="shared" si="7"/>
        <v>#REF!</v>
      </c>
      <c r="U35" s="256" t="e">
        <f t="shared" si="8"/>
        <v>#REF!</v>
      </c>
      <c r="V35" s="256" t="e">
        <f t="shared" si="9"/>
        <v>#REF!</v>
      </c>
      <c r="W35" s="256" t="e">
        <f t="shared" si="10"/>
        <v>#REF!</v>
      </c>
      <c r="X35" s="256" t="e">
        <f t="shared" si="11"/>
        <v>#REF!</v>
      </c>
      <c r="Y35" s="256"/>
      <c r="Z35" s="269">
        <f t="shared" si="12"/>
        <v>2001</v>
      </c>
      <c r="AA35" s="256" t="e">
        <f t="shared" si="13"/>
        <v>#REF!</v>
      </c>
      <c r="AB35" s="256" t="e">
        <f t="shared" si="14"/>
        <v>#REF!</v>
      </c>
      <c r="AC35" s="256" t="e">
        <f t="shared" si="15"/>
        <v>#REF!</v>
      </c>
      <c r="AD35" s="256" t="e">
        <f t="shared" si="16"/>
        <v>#REF!</v>
      </c>
      <c r="AE35" s="256" t="e">
        <f t="shared" si="17"/>
        <v>#REF!</v>
      </c>
      <c r="AF35" s="256" t="e">
        <f t="shared" si="18"/>
        <v>#REF!</v>
      </c>
      <c r="AG35" s="256" t="e">
        <f t="shared" si="19"/>
        <v>#REF!</v>
      </c>
      <c r="AH35" s="256" t="e">
        <f t="shared" si="20"/>
        <v>#REF!</v>
      </c>
      <c r="AI35" s="20"/>
      <c r="AK35" s="308" t="e">
        <f>#REF!</f>
        <v>#REF!</v>
      </c>
      <c r="AL35" s="306" t="e">
        <f>#REF!</f>
        <v>#REF!</v>
      </c>
      <c r="AM35" s="309" t="e">
        <f>#REF!</f>
        <v>#REF!</v>
      </c>
      <c r="AN35" s="331">
        <f>'CAN DEF'!B58</f>
        <v>81.052460693339796</v>
      </c>
      <c r="AO35" s="319" t="s">
        <v>7</v>
      </c>
      <c r="AP35" s="326">
        <v>1970</v>
      </c>
      <c r="AQ35" s="326">
        <v>1971</v>
      </c>
      <c r="AR35" s="326">
        <v>1972</v>
      </c>
      <c r="AS35" s="326">
        <v>1973</v>
      </c>
      <c r="AT35" s="326">
        <v>1974</v>
      </c>
      <c r="AU35" s="326">
        <v>1975</v>
      </c>
      <c r="AV35" s="326">
        <v>1976</v>
      </c>
      <c r="AW35" s="326">
        <v>1977</v>
      </c>
      <c r="AX35" s="326">
        <v>1978</v>
      </c>
      <c r="AY35" s="326">
        <v>1979</v>
      </c>
      <c r="AZ35" s="326">
        <v>1980</v>
      </c>
      <c r="BA35" s="326">
        <v>1981</v>
      </c>
      <c r="BB35" s="326">
        <v>1982</v>
      </c>
      <c r="BC35" s="326">
        <v>1983</v>
      </c>
      <c r="BD35" s="326">
        <v>1984</v>
      </c>
      <c r="BE35" s="326">
        <v>1985</v>
      </c>
      <c r="BF35" s="326">
        <v>1986</v>
      </c>
      <c r="BG35" s="326">
        <v>1987</v>
      </c>
      <c r="BH35" s="326">
        <v>1988</v>
      </c>
      <c r="BI35" s="326">
        <v>1989</v>
      </c>
      <c r="BJ35" s="326">
        <v>1990</v>
      </c>
      <c r="BK35" s="326">
        <v>1991</v>
      </c>
      <c r="BL35" s="326">
        <v>1992</v>
      </c>
      <c r="BM35" s="326">
        <v>1993</v>
      </c>
      <c r="BN35" s="326">
        <v>1994</v>
      </c>
      <c r="BO35" s="326">
        <v>1995</v>
      </c>
      <c r="BP35" s="326">
        <v>1996</v>
      </c>
      <c r="BQ35" s="326">
        <v>1997</v>
      </c>
      <c r="BR35" s="326">
        <v>1998</v>
      </c>
      <c r="BS35" s="326">
        <v>1999</v>
      </c>
      <c r="BT35" s="326">
        <v>2000</v>
      </c>
      <c r="BU35" s="326">
        <v>2001</v>
      </c>
      <c r="BV35" s="326">
        <v>2002</v>
      </c>
      <c r="BW35" s="326">
        <v>2003</v>
      </c>
      <c r="BX35" s="326">
        <v>2004</v>
      </c>
      <c r="BY35" s="326">
        <v>2005</v>
      </c>
      <c r="BZ35" s="326">
        <v>2006</v>
      </c>
      <c r="CA35" s="326">
        <v>2007</v>
      </c>
      <c r="CB35" s="326">
        <v>2008</v>
      </c>
      <c r="CC35" s="326">
        <v>2009</v>
      </c>
      <c r="CD35" s="326">
        <v>2010</v>
      </c>
      <c r="CE35" s="326">
        <v>2011</v>
      </c>
      <c r="CF35" s="326">
        <v>2012</v>
      </c>
      <c r="CG35" s="326">
        <v>2013</v>
      </c>
      <c r="CH35" s="326">
        <v>2014</v>
      </c>
      <c r="CI35" s="253"/>
      <c r="CJ35" s="253"/>
      <c r="CK35" s="253"/>
      <c r="CL35" s="253"/>
      <c r="CM35" s="253"/>
      <c r="CN35" s="2"/>
      <c r="CO35" s="2"/>
      <c r="CP35" s="2"/>
      <c r="CQ35" s="2"/>
      <c r="CR35" s="2"/>
      <c r="CS35" s="2"/>
      <c r="CT35" s="2"/>
      <c r="CU35" s="2"/>
      <c r="CV35" s="2"/>
      <c r="CW35" s="2"/>
      <c r="CX35" s="2"/>
      <c r="CY35" s="2"/>
      <c r="CZ35" s="2"/>
      <c r="DA35" s="2"/>
      <c r="DB35" s="2"/>
    </row>
    <row r="36" spans="1:106">
      <c r="A36" s="305" t="e">
        <f>#REF!</f>
        <v>#REF!</v>
      </c>
      <c r="B36" s="305" t="e">
        <f>#REF!</f>
        <v>#REF!</v>
      </c>
      <c r="C36" s="305" t="e">
        <f>#REF!</f>
        <v>#REF!</v>
      </c>
      <c r="D36" s="7"/>
      <c r="F36" s="19">
        <f t="shared" si="23"/>
        <v>2002</v>
      </c>
      <c r="G36" s="248">
        <f>INDEX(HWI[],MATCH(G$2,HWI[F1],0),MATCH($F36,HWI!$7:$7,0)-IF($F36&gt;1988,1,0))</f>
        <v>438</v>
      </c>
      <c r="H36" s="248">
        <f>INDEX(HWI[],MATCH(H$2,HWI[F1],0),MATCH($F36,HWI!$7:$7,0)-IF($F36&gt;1988,1,0))</f>
        <v>364</v>
      </c>
      <c r="I36" s="248">
        <f>INDEX(HWI[],MATCH(I$2,HWI[F1],0),MATCH($F36,HWI!$7:$7,0)-IF($F36&gt;1988,1,0))</f>
        <v>435</v>
      </c>
      <c r="J36" s="248">
        <f>INDEX(HWI[],MATCH(J$2,HWI[F1],0),MATCH($F36,HWI!$7:$7,0)-IF($F36&gt;1988,1,0))</f>
        <v>404</v>
      </c>
      <c r="K36" s="248">
        <f>INDEX(HWI[],MATCH(K$2,HWI[F1],0),MATCH($F36,HWI!$7:$7,0)-IF($F36&gt;1988,1,0))</f>
        <v>407</v>
      </c>
      <c r="L36" s="248">
        <f>INDEX(HWI[],MATCH(L$2,HWI[F1],0),MATCH($F36,HWI!$7:$7,0)-IF($F36&gt;1988,1,0))</f>
        <v>432</v>
      </c>
      <c r="M36" s="248">
        <f>INDEX(HWI[],MATCH(M$2,HWI[F1],0),MATCH($F36,HWI!$7:$7,0)-IF($F36&gt;1988,1,0))</f>
        <v>401</v>
      </c>
      <c r="N36" s="248">
        <f>INDEX(HWI[],MATCH(N$2,HWI[F1],0),MATCH($F36,HWI!$7:$7,0)-IF($F36&gt;1988,1,0))</f>
        <v>450</v>
      </c>
      <c r="O36" s="20"/>
      <c r="P36" s="269">
        <f t="shared" si="3"/>
        <v>2002</v>
      </c>
      <c r="Q36" s="256" t="e">
        <f t="shared" si="4"/>
        <v>#REF!</v>
      </c>
      <c r="R36" s="256" t="e">
        <f t="shared" si="5"/>
        <v>#REF!</v>
      </c>
      <c r="S36" s="256" t="e">
        <f t="shared" si="6"/>
        <v>#REF!</v>
      </c>
      <c r="T36" s="256" t="e">
        <f t="shared" si="7"/>
        <v>#REF!</v>
      </c>
      <c r="U36" s="256" t="e">
        <f t="shared" si="8"/>
        <v>#REF!</v>
      </c>
      <c r="V36" s="256" t="e">
        <f t="shared" si="9"/>
        <v>#REF!</v>
      </c>
      <c r="W36" s="256" t="e">
        <f t="shared" si="10"/>
        <v>#REF!</v>
      </c>
      <c r="X36" s="256" t="e">
        <f t="shared" si="11"/>
        <v>#REF!</v>
      </c>
      <c r="Y36" s="256"/>
      <c r="Z36" s="269">
        <f t="shared" si="12"/>
        <v>2002</v>
      </c>
      <c r="AA36" s="256" t="e">
        <f t="shared" si="13"/>
        <v>#REF!</v>
      </c>
      <c r="AB36" s="256" t="e">
        <f t="shared" si="14"/>
        <v>#REF!</v>
      </c>
      <c r="AC36" s="256" t="e">
        <f t="shared" si="15"/>
        <v>#REF!</v>
      </c>
      <c r="AD36" s="256" t="e">
        <f t="shared" si="16"/>
        <v>#REF!</v>
      </c>
      <c r="AE36" s="256" t="e">
        <f t="shared" si="17"/>
        <v>#REF!</v>
      </c>
      <c r="AF36" s="256" t="e">
        <f t="shared" si="18"/>
        <v>#REF!</v>
      </c>
      <c r="AG36" s="256" t="e">
        <f t="shared" si="19"/>
        <v>#REF!</v>
      </c>
      <c r="AH36" s="256" t="e">
        <f t="shared" si="20"/>
        <v>#REF!</v>
      </c>
      <c r="AI36" s="20"/>
      <c r="AJ36" s="20"/>
      <c r="AK36" s="308" t="e">
        <f>#REF!</f>
        <v>#REF!</v>
      </c>
      <c r="AL36" s="306" t="e">
        <f>#REF!</f>
        <v>#REF!</v>
      </c>
      <c r="AM36" s="309" t="e">
        <f>#REF!</f>
        <v>#REF!</v>
      </c>
      <c r="AN36" s="331">
        <f>'CAN DEF'!B59</f>
        <v>82.037057150803193</v>
      </c>
      <c r="AO36" s="319" t="s">
        <v>43</v>
      </c>
      <c r="AP36" s="256">
        <v>79</v>
      </c>
      <c r="AQ36" s="256">
        <v>87.8613</v>
      </c>
      <c r="AR36" s="256">
        <v>94.126000000000005</v>
      </c>
      <c r="AS36" s="256">
        <v>100.02</v>
      </c>
      <c r="AT36" s="256">
        <v>115.41579999999999</v>
      </c>
      <c r="AU36" s="256">
        <v>138.3528</v>
      </c>
      <c r="AV36" s="256">
        <v>141.9984</v>
      </c>
      <c r="AW36" s="256">
        <v>164.84249999999997</v>
      </c>
      <c r="AX36" s="256">
        <v>190.5136</v>
      </c>
      <c r="AY36" s="256">
        <v>215.5744</v>
      </c>
      <c r="AZ36" s="256">
        <v>233.88</v>
      </c>
      <c r="BA36" s="256">
        <v>261.36020000000002</v>
      </c>
      <c r="BB36" s="256">
        <v>283.79700000000003</v>
      </c>
      <c r="BC36" s="256">
        <v>293.35879999999997</v>
      </c>
      <c r="BD36" s="256">
        <v>321.20959999999997</v>
      </c>
      <c r="BE36" s="256">
        <v>349.67039999999997</v>
      </c>
      <c r="BF36" s="256">
        <v>361.34799999999996</v>
      </c>
      <c r="BG36" s="256">
        <v>354.09540000000004</v>
      </c>
      <c r="BH36" s="256">
        <v>353.26830000000001</v>
      </c>
      <c r="BI36" s="256">
        <v>355.22999999999996</v>
      </c>
      <c r="BJ36" s="256">
        <v>359.43600000000004</v>
      </c>
      <c r="BK36" s="256">
        <v>360.98999999999995</v>
      </c>
      <c r="BL36" s="256">
        <v>389.23360000000002</v>
      </c>
      <c r="BM36" s="256">
        <v>430.92680000000001</v>
      </c>
      <c r="BN36" s="256">
        <v>472.60139999999996</v>
      </c>
      <c r="BO36" s="256">
        <v>491.42660000000001</v>
      </c>
      <c r="BP36" s="256">
        <v>495.02309999999994</v>
      </c>
      <c r="BQ36" s="256">
        <v>519.33749999999998</v>
      </c>
      <c r="BR36" s="256">
        <v>568.21879999999999</v>
      </c>
      <c r="BS36" s="256">
        <v>577.97619999999995</v>
      </c>
      <c r="BT36" s="256">
        <v>616.48250000000007</v>
      </c>
      <c r="BU36" s="256">
        <v>658.32499999999993</v>
      </c>
      <c r="BV36" s="256">
        <v>687.92280000000005</v>
      </c>
      <c r="BW36" s="256">
        <v>617.92920000000004</v>
      </c>
      <c r="BX36" s="256">
        <v>605.24400000000003</v>
      </c>
      <c r="BY36" s="256">
        <v>597.26949999999999</v>
      </c>
      <c r="BZ36" s="256">
        <v>584.21600000000001</v>
      </c>
      <c r="CA36" s="256">
        <v>586.51319999999998</v>
      </c>
      <c r="CB36" s="256">
        <v>635.81280000000004</v>
      </c>
      <c r="CC36" s="256">
        <v>659.72919999999999</v>
      </c>
      <c r="CD36" s="256">
        <v>622.18039999999996</v>
      </c>
      <c r="CE36" s="256">
        <v>624.05899999999997</v>
      </c>
      <c r="CF36" s="256">
        <v>644.61299999999994</v>
      </c>
      <c r="CG36" s="256">
        <v>672.59</v>
      </c>
      <c r="CH36" s="256">
        <v>742.35839999999996</v>
      </c>
      <c r="CI36" s="253"/>
      <c r="CJ36" s="253"/>
      <c r="CK36" s="253"/>
      <c r="CL36" s="253"/>
      <c r="CM36" s="253"/>
      <c r="CN36" s="2"/>
      <c r="CO36" s="2"/>
      <c r="CP36" s="2"/>
      <c r="CQ36" s="2"/>
      <c r="CR36" s="2"/>
      <c r="CS36" s="2"/>
      <c r="CT36" s="2"/>
      <c r="CU36" s="2"/>
      <c r="CV36" s="2"/>
      <c r="CW36" s="2"/>
      <c r="CX36" s="2"/>
      <c r="CY36" s="2"/>
      <c r="CZ36" s="2"/>
      <c r="DA36" s="2"/>
      <c r="DB36" s="2"/>
    </row>
    <row r="37" spans="1:106">
      <c r="A37" s="305" t="e">
        <f>#REF!</f>
        <v>#REF!</v>
      </c>
      <c r="B37" s="305" t="e">
        <f>#REF!</f>
        <v>#REF!</v>
      </c>
      <c r="C37" s="305" t="e">
        <f>#REF!</f>
        <v>#REF!</v>
      </c>
      <c r="D37" s="7"/>
      <c r="F37" s="19">
        <f t="shared" si="23"/>
        <v>2003</v>
      </c>
      <c r="G37" s="248">
        <f>INDEX(HWI[],MATCH(G$2,HWI[F1],0),MATCH($F37,HWI!$7:$7,0)-IF($F37&gt;1988,1,0))</f>
        <v>441</v>
      </c>
      <c r="H37" s="248">
        <f>INDEX(HWI[],MATCH(H$2,HWI[F1],0),MATCH($F37,HWI!$7:$7,0)-IF($F37&gt;1988,1,0))</f>
        <v>365</v>
      </c>
      <c r="I37" s="248">
        <f>INDEX(HWI[],MATCH(I$2,HWI[F1],0),MATCH($F37,HWI!$7:$7,0)-IF($F37&gt;1988,1,0))</f>
        <v>443</v>
      </c>
      <c r="J37" s="248">
        <f>INDEX(HWI[],MATCH(J$2,HWI[F1],0),MATCH($F37,HWI!$7:$7,0)-IF($F37&gt;1988,1,0))</f>
        <v>407</v>
      </c>
      <c r="K37" s="248">
        <f>INDEX(HWI[],MATCH(K$2,HWI[F1],0),MATCH($F37,HWI!$7:$7,0)-IF($F37&gt;1988,1,0))</f>
        <v>409</v>
      </c>
      <c r="L37" s="248">
        <f>INDEX(HWI[],MATCH(L$2,HWI[F1],0),MATCH($F37,HWI!$7:$7,0)-IF($F37&gt;1988,1,0))</f>
        <v>428</v>
      </c>
      <c r="M37" s="248">
        <f>INDEX(HWI[],MATCH(M$2,HWI[F1],0),MATCH($F37,HWI!$7:$7,0)-IF($F37&gt;1988,1,0))</f>
        <v>407</v>
      </c>
      <c r="N37" s="248">
        <f>INDEX(HWI[],MATCH(N$2,HWI[F1],0),MATCH($F37,HWI!$7:$7,0)-IF($F37&gt;1988,1,0))</f>
        <v>453</v>
      </c>
      <c r="O37" s="20"/>
      <c r="P37" s="269">
        <f t="shared" si="3"/>
        <v>2003</v>
      </c>
      <c r="Q37" s="256" t="e">
        <f t="shared" si="4"/>
        <v>#REF!</v>
      </c>
      <c r="R37" s="256" t="e">
        <f t="shared" si="5"/>
        <v>#REF!</v>
      </c>
      <c r="S37" s="256" t="e">
        <f t="shared" si="6"/>
        <v>#REF!</v>
      </c>
      <c r="T37" s="256" t="e">
        <f t="shared" si="7"/>
        <v>#REF!</v>
      </c>
      <c r="U37" s="256" t="e">
        <f t="shared" si="8"/>
        <v>#REF!</v>
      </c>
      <c r="V37" s="256" t="e">
        <f t="shared" si="9"/>
        <v>#REF!</v>
      </c>
      <c r="W37" s="256" t="e">
        <f t="shared" si="10"/>
        <v>#REF!</v>
      </c>
      <c r="X37" s="256" t="e">
        <f t="shared" si="11"/>
        <v>#REF!</v>
      </c>
      <c r="Y37" s="256"/>
      <c r="Z37" s="269">
        <f t="shared" si="12"/>
        <v>2003</v>
      </c>
      <c r="AA37" s="256" t="e">
        <f t="shared" si="13"/>
        <v>#REF!</v>
      </c>
      <c r="AB37" s="256" t="e">
        <f t="shared" si="14"/>
        <v>#REF!</v>
      </c>
      <c r="AC37" s="256" t="e">
        <f t="shared" si="15"/>
        <v>#REF!</v>
      </c>
      <c r="AD37" s="256" t="e">
        <f t="shared" si="16"/>
        <v>#REF!</v>
      </c>
      <c r="AE37" s="256" t="e">
        <f t="shared" si="17"/>
        <v>#REF!</v>
      </c>
      <c r="AF37" s="256" t="e">
        <f t="shared" si="18"/>
        <v>#REF!</v>
      </c>
      <c r="AG37" s="256" t="e">
        <f t="shared" si="19"/>
        <v>#REF!</v>
      </c>
      <c r="AH37" s="256" t="e">
        <f t="shared" si="20"/>
        <v>#REF!</v>
      </c>
      <c r="AI37" s="20"/>
      <c r="AJ37" s="20"/>
      <c r="AK37" s="308" t="e">
        <f>#REF!</f>
        <v>#REF!</v>
      </c>
      <c r="AL37" s="306" t="e">
        <f>#REF!</f>
        <v>#REF!</v>
      </c>
      <c r="AM37" s="309" t="e">
        <f>#REF!</f>
        <v>#REF!</v>
      </c>
      <c r="AN37" s="331">
        <f>'CAN DEF'!B60</f>
        <v>84.779737629225394</v>
      </c>
      <c r="AO37" s="319" t="s">
        <v>44</v>
      </c>
      <c r="AP37" s="256">
        <v>79</v>
      </c>
      <c r="AQ37" s="256">
        <v>86.851399999999998</v>
      </c>
      <c r="AR37" s="256">
        <v>93.135199999999998</v>
      </c>
      <c r="AS37" s="256">
        <v>100.02</v>
      </c>
      <c r="AT37" s="256">
        <v>112.4815</v>
      </c>
      <c r="AU37" s="256">
        <v>130.21440000000001</v>
      </c>
      <c r="AV37" s="256">
        <v>133.12350000000001</v>
      </c>
      <c r="AW37" s="256">
        <v>152.08049999999997</v>
      </c>
      <c r="AX37" s="256">
        <v>174.54240000000001</v>
      </c>
      <c r="AY37" s="256">
        <v>199.172</v>
      </c>
      <c r="AZ37" s="256">
        <v>217.50839999999999</v>
      </c>
      <c r="BA37" s="256">
        <v>238.58110000000002</v>
      </c>
      <c r="BB37" s="256">
        <v>256.65120000000002</v>
      </c>
      <c r="BC37" s="256">
        <v>267.4742</v>
      </c>
      <c r="BD37" s="256">
        <v>296.60079999999999</v>
      </c>
      <c r="BE37" s="256">
        <v>323.7183</v>
      </c>
      <c r="BF37" s="256">
        <v>337.72139999999996</v>
      </c>
      <c r="BG37" s="256">
        <v>328.89760000000001</v>
      </c>
      <c r="BH37" s="256">
        <v>322.49580000000003</v>
      </c>
      <c r="BI37" s="256">
        <v>319.70699999999999</v>
      </c>
      <c r="BJ37" s="256">
        <v>317.42400000000004</v>
      </c>
      <c r="BK37" s="256">
        <v>322.02599999999995</v>
      </c>
      <c r="BL37" s="256">
        <v>345.71680000000003</v>
      </c>
      <c r="BM37" s="256">
        <v>383.18939999999998</v>
      </c>
      <c r="BN37" s="256">
        <v>422.06309999999996</v>
      </c>
      <c r="BO37" s="256">
        <v>437.8913</v>
      </c>
      <c r="BP37" s="256">
        <v>440.4751</v>
      </c>
      <c r="BQ37" s="256">
        <v>461.17169999999999</v>
      </c>
      <c r="BR37" s="256">
        <v>501.45679999999999</v>
      </c>
      <c r="BS37" s="256">
        <v>500.71460000000002</v>
      </c>
      <c r="BT37" s="256">
        <v>516.95400000000006</v>
      </c>
      <c r="BU37" s="256">
        <v>551.44399999999996</v>
      </c>
      <c r="BV37" s="256">
        <v>571.69839999999999</v>
      </c>
      <c r="BW37" s="256">
        <v>511.43799999999999</v>
      </c>
      <c r="BX37" s="256">
        <v>499.81440000000003</v>
      </c>
      <c r="BY37" s="256">
        <v>490.65750000000003</v>
      </c>
      <c r="BZ37" s="256">
        <v>474.17920000000004</v>
      </c>
      <c r="CA37" s="256">
        <v>484.46420000000001</v>
      </c>
      <c r="CB37" s="256">
        <v>518.46479999999997</v>
      </c>
      <c r="CC37" s="256">
        <v>547.87199999999996</v>
      </c>
      <c r="CD37" s="256">
        <v>511.9597</v>
      </c>
      <c r="CE37" s="256">
        <v>507.35699999999997</v>
      </c>
      <c r="CF37" s="256">
        <v>518.68859999999995</v>
      </c>
      <c r="CG37" s="256">
        <v>538.69000000000005</v>
      </c>
      <c r="CH37" s="256">
        <v>589.90980000000002</v>
      </c>
      <c r="CI37" s="253"/>
      <c r="CJ37" s="253"/>
      <c r="CK37" s="253"/>
      <c r="CL37" s="253"/>
      <c r="CM37" s="253"/>
      <c r="CN37" s="2"/>
      <c r="CO37" s="2"/>
      <c r="CP37" s="2"/>
      <c r="CQ37" s="2"/>
      <c r="CR37" s="2"/>
      <c r="CS37" s="2"/>
      <c r="CT37" s="2"/>
      <c r="CU37" s="2"/>
      <c r="CV37" s="2"/>
      <c r="CW37" s="2"/>
      <c r="CX37" s="2"/>
      <c r="CY37" s="2"/>
      <c r="CZ37" s="2"/>
      <c r="DA37" s="2"/>
      <c r="DB37" s="2"/>
    </row>
    <row r="38" spans="1:106">
      <c r="A38" s="305" t="e">
        <f>#REF!</f>
        <v>#REF!</v>
      </c>
      <c r="B38" s="305" t="e">
        <f>#REF!</f>
        <v>#REF!</v>
      </c>
      <c r="C38" s="305" t="e">
        <f>#REF!</f>
        <v>#REF!</v>
      </c>
      <c r="D38" s="7"/>
      <c r="F38" s="19">
        <f t="shared" si="23"/>
        <v>2004</v>
      </c>
      <c r="G38" s="248">
        <f>INDEX(HWI[],MATCH(G$2,HWI[F1],0),MATCH($F38,HWI!$7:$7,0)-IF($F38&gt;1988,1,0))</f>
        <v>465</v>
      </c>
      <c r="H38" s="248">
        <f>INDEX(HWI[],MATCH(H$2,HWI[F1],0),MATCH($F38,HWI!$7:$7,0)-IF($F38&gt;1988,1,0))</f>
        <v>384</v>
      </c>
      <c r="I38" s="248">
        <f>INDEX(HWI[],MATCH(I$2,HWI[F1],0),MATCH($F38,HWI!$7:$7,0)-IF($F38&gt;1988,1,0))</f>
        <v>440</v>
      </c>
      <c r="J38" s="248">
        <f>INDEX(HWI[],MATCH(J$2,HWI[F1],0),MATCH($F38,HWI!$7:$7,0)-IF($F38&gt;1988,1,0))</f>
        <v>433</v>
      </c>
      <c r="K38" s="248">
        <f>INDEX(HWI[],MATCH(K$2,HWI[F1],0),MATCH($F38,HWI!$7:$7,0)-IF($F38&gt;1988,1,0))</f>
        <v>446</v>
      </c>
      <c r="L38" s="248">
        <f>INDEX(HWI[],MATCH(L$2,HWI[F1],0),MATCH($F38,HWI!$7:$7,0)-IF($F38&gt;1988,1,0))</f>
        <v>475</v>
      </c>
      <c r="M38" s="248">
        <f>INDEX(HWI[],MATCH(M$2,HWI[F1],0),MATCH($F38,HWI!$7:$7,0)-IF($F38&gt;1988,1,0))</f>
        <v>436</v>
      </c>
      <c r="N38" s="248">
        <f>INDEX(HWI[],MATCH(N$2,HWI[F1],0),MATCH($F38,HWI!$7:$7,0)-IF($F38&gt;1988,1,0))</f>
        <v>470</v>
      </c>
      <c r="O38" s="20"/>
      <c r="P38" s="269">
        <f t="shared" si="3"/>
        <v>2004</v>
      </c>
      <c r="Q38" s="256" t="e">
        <f t="shared" si="4"/>
        <v>#REF!</v>
      </c>
      <c r="R38" s="256" t="e">
        <f t="shared" si="5"/>
        <v>#REF!</v>
      </c>
      <c r="S38" s="256" t="e">
        <f t="shared" si="6"/>
        <v>#REF!</v>
      </c>
      <c r="T38" s="256" t="e">
        <f t="shared" si="7"/>
        <v>#REF!</v>
      </c>
      <c r="U38" s="256" t="e">
        <f t="shared" si="8"/>
        <v>#REF!</v>
      </c>
      <c r="V38" s="256" t="e">
        <f t="shared" si="9"/>
        <v>#REF!</v>
      </c>
      <c r="W38" s="256" t="e">
        <f t="shared" si="10"/>
        <v>#REF!</v>
      </c>
      <c r="X38" s="256" t="e">
        <f t="shared" si="11"/>
        <v>#REF!</v>
      </c>
      <c r="Y38" s="256"/>
      <c r="Z38" s="269">
        <f t="shared" si="12"/>
        <v>2004</v>
      </c>
      <c r="AA38" s="256" t="e">
        <f t="shared" si="13"/>
        <v>#REF!</v>
      </c>
      <c r="AB38" s="256" t="e">
        <f t="shared" si="14"/>
        <v>#REF!</v>
      </c>
      <c r="AC38" s="256" t="e">
        <f t="shared" si="15"/>
        <v>#REF!</v>
      </c>
      <c r="AD38" s="256" t="e">
        <f t="shared" si="16"/>
        <v>#REF!</v>
      </c>
      <c r="AE38" s="256" t="e">
        <f t="shared" si="17"/>
        <v>#REF!</v>
      </c>
      <c r="AF38" s="256" t="e">
        <f t="shared" si="18"/>
        <v>#REF!</v>
      </c>
      <c r="AG38" s="256" t="e">
        <f t="shared" si="19"/>
        <v>#REF!</v>
      </c>
      <c r="AH38" s="256" t="e">
        <f t="shared" si="20"/>
        <v>#REF!</v>
      </c>
      <c r="AI38" s="20"/>
      <c r="AJ38" s="20"/>
      <c r="AK38" s="308" t="e">
        <f>#REF!</f>
        <v>#REF!</v>
      </c>
      <c r="AL38" s="306" t="e">
        <f>#REF!</f>
        <v>#REF!</v>
      </c>
      <c r="AM38" s="309" t="e">
        <f>#REF!</f>
        <v>#REF!</v>
      </c>
      <c r="AN38" s="331">
        <f>'CAN DEF'!B61</f>
        <v>87.553283149350193</v>
      </c>
      <c r="AO38" s="322" t="s">
        <v>256</v>
      </c>
      <c r="AP38" s="256">
        <v>95</v>
      </c>
      <c r="AQ38" s="256">
        <v>98.970200000000006</v>
      </c>
      <c r="AR38" s="256">
        <v>99.08</v>
      </c>
      <c r="AS38" s="256">
        <v>100.02</v>
      </c>
      <c r="AT38" s="256">
        <v>104.6567</v>
      </c>
      <c r="AU38" s="256">
        <v>135.30090000000001</v>
      </c>
      <c r="AV38" s="256">
        <v>144.95669999999998</v>
      </c>
      <c r="AW38" s="256">
        <v>171.22349999999997</v>
      </c>
      <c r="AX38" s="256">
        <v>191.65440000000001</v>
      </c>
      <c r="AY38" s="256">
        <v>212.05959999999999</v>
      </c>
      <c r="AZ38" s="256">
        <v>226.86359999999999</v>
      </c>
      <c r="BA38" s="256">
        <v>255.3657</v>
      </c>
      <c r="BB38" s="256">
        <v>283.79700000000003</v>
      </c>
      <c r="BC38" s="256">
        <v>290.89359999999999</v>
      </c>
      <c r="BD38" s="256">
        <v>310.84799999999996</v>
      </c>
      <c r="BE38" s="256">
        <v>331.91369999999995</v>
      </c>
      <c r="BF38" s="256">
        <v>343.28059999999999</v>
      </c>
      <c r="BG38" s="256">
        <v>355.42160000000001</v>
      </c>
      <c r="BH38" s="256">
        <v>404.96610000000004</v>
      </c>
      <c r="BI38" s="256">
        <v>408.5145</v>
      </c>
      <c r="BJ38" s="256">
        <v>409.61700000000002</v>
      </c>
      <c r="BK38" s="256">
        <v>412.55999999999995</v>
      </c>
      <c r="BL38" s="256">
        <v>438.79440000000005</v>
      </c>
      <c r="BM38" s="256">
        <v>477.37400000000002</v>
      </c>
      <c r="BN38" s="256">
        <v>488.99219999999997</v>
      </c>
      <c r="BO38" s="256">
        <v>499.6628</v>
      </c>
      <c r="BP38" s="256">
        <v>516.84230000000002</v>
      </c>
      <c r="BQ38" s="256">
        <v>523.49220000000003</v>
      </c>
      <c r="BR38" s="256">
        <v>578.60400000000004</v>
      </c>
      <c r="BS38" s="256">
        <v>606.20640000000003</v>
      </c>
      <c r="BT38" s="256">
        <v>597.17100000000005</v>
      </c>
      <c r="BU38" s="256">
        <v>647.48199999999997</v>
      </c>
      <c r="BV38" s="256">
        <v>683.21100000000001</v>
      </c>
      <c r="BW38" s="256">
        <v>620.73159999999996</v>
      </c>
      <c r="BX38" s="256">
        <v>572.70400000000006</v>
      </c>
      <c r="BY38" s="256">
        <v>525.79100000000005</v>
      </c>
      <c r="BZ38" s="256">
        <v>513.88319999999999</v>
      </c>
      <c r="CA38" s="256">
        <v>569.32600000000002</v>
      </c>
      <c r="CB38" s="256">
        <v>649.68119999999999</v>
      </c>
      <c r="CC38" s="256">
        <v>761.31380000000001</v>
      </c>
      <c r="CD38" s="256">
        <v>723.13020000000006</v>
      </c>
      <c r="CE38" s="256">
        <v>706.14599999999996</v>
      </c>
      <c r="CF38" s="256">
        <v>784.529</v>
      </c>
      <c r="CG38" s="256">
        <v>827.09</v>
      </c>
      <c r="CH38" s="256">
        <v>925.73860000000002</v>
      </c>
      <c r="CI38" s="256">
        <v>1183.4319</v>
      </c>
      <c r="CJ38" s="253"/>
      <c r="CK38" s="253"/>
      <c r="CL38" s="253"/>
      <c r="CM38" s="253"/>
      <c r="CN38" s="2"/>
      <c r="CO38" s="2"/>
      <c r="CP38" s="2"/>
      <c r="CQ38" s="2"/>
      <c r="CR38" s="2"/>
      <c r="CS38" s="2"/>
      <c r="CT38" s="2"/>
      <c r="CU38" s="2"/>
      <c r="CV38" s="2"/>
      <c r="CW38" s="2"/>
      <c r="CX38" s="2"/>
      <c r="CY38" s="2"/>
      <c r="CZ38" s="2"/>
      <c r="DA38" s="2"/>
      <c r="DB38" s="2"/>
    </row>
    <row r="39" spans="1:106">
      <c r="A39" s="305" t="e">
        <f>#REF!</f>
        <v>#REF!</v>
      </c>
      <c r="B39" s="305" t="e">
        <f>#REF!</f>
        <v>#REF!</v>
      </c>
      <c r="C39" s="305" t="e">
        <f>#REF!</f>
        <v>#REF!</v>
      </c>
      <c r="D39" s="7"/>
      <c r="F39" s="19">
        <f t="shared" si="23"/>
        <v>2005</v>
      </c>
      <c r="G39" s="248">
        <f>INDEX(HWI[],MATCH(G$2,HWI[F1],0),MATCH($F39,HWI!$7:$7,0)-IF($F39&gt;1988,1,0))</f>
        <v>493</v>
      </c>
      <c r="H39" s="248">
        <f>INDEX(HWI[],MATCH(H$2,HWI[F1],0),MATCH($F39,HWI!$7:$7,0)-IF($F39&gt;1988,1,0))</f>
        <v>405</v>
      </c>
      <c r="I39" s="248">
        <f>INDEX(HWI[],MATCH(I$2,HWI[F1],0),MATCH($F39,HWI!$7:$7,0)-IF($F39&gt;1988,1,0))</f>
        <v>434</v>
      </c>
      <c r="J39" s="248">
        <f>INDEX(HWI[],MATCH(J$2,HWI[F1],0),MATCH($F39,HWI!$7:$7,0)-IF($F39&gt;1988,1,0))</f>
        <v>462</v>
      </c>
      <c r="K39" s="248">
        <f>INDEX(HWI[],MATCH(K$2,HWI[F1],0),MATCH($F39,HWI!$7:$7,0)-IF($F39&gt;1988,1,0))</f>
        <v>495</v>
      </c>
      <c r="L39" s="248">
        <f>INDEX(HWI[],MATCH(L$2,HWI[F1],0),MATCH($F39,HWI!$7:$7,0)-IF($F39&gt;1988,1,0))</f>
        <v>506</v>
      </c>
      <c r="M39" s="248">
        <f>INDEX(HWI[],MATCH(M$2,HWI[F1],0),MATCH($F39,HWI!$7:$7,0)-IF($F39&gt;1988,1,0))</f>
        <v>456</v>
      </c>
      <c r="N39" s="248">
        <f>INDEX(HWI[],MATCH(N$2,HWI[F1],0),MATCH($F39,HWI!$7:$7,0)-IF($F39&gt;1988,1,0))</f>
        <v>509</v>
      </c>
      <c r="O39" s="20"/>
      <c r="P39" s="269">
        <f t="shared" si="3"/>
        <v>2005</v>
      </c>
      <c r="Q39" s="256" t="e">
        <f t="shared" si="4"/>
        <v>#REF!</v>
      </c>
      <c r="R39" s="256" t="e">
        <f t="shared" si="5"/>
        <v>#REF!</v>
      </c>
      <c r="S39" s="256" t="e">
        <f t="shared" si="6"/>
        <v>#REF!</v>
      </c>
      <c r="T39" s="256" t="e">
        <f t="shared" si="7"/>
        <v>#REF!</v>
      </c>
      <c r="U39" s="256" t="e">
        <f t="shared" si="8"/>
        <v>#REF!</v>
      </c>
      <c r="V39" s="256" t="e">
        <f t="shared" si="9"/>
        <v>#REF!</v>
      </c>
      <c r="W39" s="256" t="e">
        <f t="shared" si="10"/>
        <v>#REF!</v>
      </c>
      <c r="X39" s="256" t="e">
        <f t="shared" si="11"/>
        <v>#REF!</v>
      </c>
      <c r="Y39" s="256"/>
      <c r="Z39" s="269">
        <f t="shared" si="12"/>
        <v>2005</v>
      </c>
      <c r="AA39" s="256" t="e">
        <f t="shared" si="13"/>
        <v>#REF!</v>
      </c>
      <c r="AB39" s="256" t="e">
        <f t="shared" si="14"/>
        <v>#REF!</v>
      </c>
      <c r="AC39" s="256" t="e">
        <f t="shared" si="15"/>
        <v>#REF!</v>
      </c>
      <c r="AD39" s="256" t="e">
        <f t="shared" si="16"/>
        <v>#REF!</v>
      </c>
      <c r="AE39" s="256" t="e">
        <f t="shared" si="17"/>
        <v>#REF!</v>
      </c>
      <c r="AF39" s="256" t="e">
        <f t="shared" si="18"/>
        <v>#REF!</v>
      </c>
      <c r="AG39" s="256" t="e">
        <f t="shared" si="19"/>
        <v>#REF!</v>
      </c>
      <c r="AH39" s="256" t="e">
        <f t="shared" si="20"/>
        <v>#REF!</v>
      </c>
      <c r="AI39" s="20"/>
      <c r="AJ39" s="20"/>
      <c r="AK39" s="308" t="e">
        <f>#REF!</f>
        <v>#REF!</v>
      </c>
      <c r="AL39" s="306" t="e">
        <f>#REF!</f>
        <v>#REF!</v>
      </c>
      <c r="AM39" s="309" t="e">
        <f>#REF!</f>
        <v>#REF!</v>
      </c>
      <c r="AN39" s="331">
        <f>'CAN DEF'!B62</f>
        <v>90.358612425189094</v>
      </c>
      <c r="AO39" s="287" t="s">
        <v>52</v>
      </c>
      <c r="AP39" s="256">
        <v>81</v>
      </c>
      <c r="AQ39" s="256">
        <v>87.8613</v>
      </c>
      <c r="AR39" s="256">
        <v>92.144400000000005</v>
      </c>
      <c r="AS39" s="256">
        <v>100.02</v>
      </c>
      <c r="AT39" s="256">
        <v>115.41579999999999</v>
      </c>
      <c r="AU39" s="256">
        <v>139.37010000000001</v>
      </c>
      <c r="AV39" s="256">
        <v>141.9984</v>
      </c>
      <c r="AW39" s="256">
        <v>161.65199999999999</v>
      </c>
      <c r="AX39" s="256">
        <v>183.6688</v>
      </c>
      <c r="AY39" s="256">
        <v>207.3732</v>
      </c>
      <c r="AZ39" s="256">
        <v>225.6942</v>
      </c>
      <c r="BA39" s="256">
        <v>250.57010000000002</v>
      </c>
      <c r="BB39" s="256">
        <v>272.69189999999998</v>
      </c>
      <c r="BC39" s="256">
        <v>282.2654</v>
      </c>
      <c r="BD39" s="256">
        <v>308.25759999999997</v>
      </c>
      <c r="BE39" s="256">
        <v>331.91369999999995</v>
      </c>
      <c r="BF39" s="256">
        <v>343.28059999999999</v>
      </c>
      <c r="BG39" s="256">
        <v>334.20240000000001</v>
      </c>
      <c r="BH39" s="256">
        <v>332.34300000000002</v>
      </c>
      <c r="BI39" s="256">
        <v>337.46850000000001</v>
      </c>
      <c r="BJ39" s="256">
        <v>343.09800000000001</v>
      </c>
      <c r="BK39" s="256">
        <v>346.09199999999998</v>
      </c>
      <c r="BL39" s="256">
        <v>371.10160000000002</v>
      </c>
      <c r="BM39" s="256">
        <v>408.99340000000001</v>
      </c>
      <c r="BN39" s="256">
        <v>449.38109999999995</v>
      </c>
      <c r="BO39" s="256">
        <v>466.71800000000002</v>
      </c>
      <c r="BP39" s="256">
        <v>470.47649999999999</v>
      </c>
      <c r="BQ39" s="256">
        <v>488.86970000000002</v>
      </c>
      <c r="BR39" s="256">
        <v>534.096</v>
      </c>
      <c r="BS39" s="256">
        <v>542.31700000000001</v>
      </c>
      <c r="BT39" s="256">
        <v>564.49</v>
      </c>
      <c r="BU39" s="256">
        <v>605.65899999999999</v>
      </c>
      <c r="BV39" s="256">
        <v>634.52239999999995</v>
      </c>
      <c r="BW39" s="256">
        <v>570.28840000000002</v>
      </c>
      <c r="BX39" s="256">
        <v>563.59280000000001</v>
      </c>
      <c r="BY39" s="256">
        <v>559.71299999999997</v>
      </c>
      <c r="BZ39" s="256">
        <v>562.66240000000005</v>
      </c>
      <c r="CA39" s="256">
        <v>574.697</v>
      </c>
      <c r="CB39" s="256">
        <v>627.27840000000003</v>
      </c>
      <c r="CC39" s="256">
        <v>666.57759999999996</v>
      </c>
      <c r="CD39" s="256">
        <v>628.36099999999999</v>
      </c>
      <c r="CE39" s="256">
        <v>631.971</v>
      </c>
      <c r="CF39" s="256">
        <v>658.6046</v>
      </c>
      <c r="CG39" s="256">
        <v>693.19</v>
      </c>
      <c r="CH39" s="256">
        <v>764.45240000000001</v>
      </c>
      <c r="CI39" s="253"/>
      <c r="CJ39" s="253"/>
      <c r="CK39" s="253"/>
      <c r="CL39" s="253"/>
      <c r="CM39" s="253"/>
      <c r="CN39" s="2"/>
      <c r="CO39" s="2"/>
      <c r="CP39" s="2"/>
      <c r="CQ39" s="2"/>
      <c r="CR39" s="2"/>
      <c r="CS39" s="2"/>
      <c r="CT39" s="2"/>
      <c r="CU39" s="2"/>
      <c r="CV39" s="2"/>
      <c r="CW39" s="2"/>
      <c r="CX39" s="2"/>
      <c r="CY39" s="2"/>
      <c r="CZ39" s="2"/>
      <c r="DA39" s="2"/>
      <c r="DB39" s="2"/>
    </row>
    <row r="40" spans="1:106">
      <c r="A40" s="305" t="e">
        <f>#REF!</f>
        <v>#REF!</v>
      </c>
      <c r="B40" s="305" t="e">
        <f>#REF!</f>
        <v>#REF!</v>
      </c>
      <c r="C40" s="305" t="e">
        <f>#REF!</f>
        <v>#REF!</v>
      </c>
      <c r="D40" s="7"/>
      <c r="F40" s="19">
        <f t="shared" si="23"/>
        <v>2006</v>
      </c>
      <c r="G40" s="248">
        <f>INDEX(HWI[],MATCH(G$2,HWI[F1],0),MATCH($F40,HWI!$7:$7,0)-IF($F40&gt;1988,1,0))</f>
        <v>515</v>
      </c>
      <c r="H40" s="248">
        <f>INDEX(HWI[],MATCH(H$2,HWI[F1],0),MATCH($F40,HWI!$7:$7,0)-IF($F40&gt;1988,1,0))</f>
        <v>418</v>
      </c>
      <c r="I40" s="248">
        <f>INDEX(HWI[],MATCH(I$2,HWI[F1],0),MATCH($F40,HWI!$7:$7,0)-IF($F40&gt;1988,1,0))</f>
        <v>453</v>
      </c>
      <c r="J40" s="248">
        <f>INDEX(HWI[],MATCH(J$2,HWI[F1],0),MATCH($F40,HWI!$7:$7,0)-IF($F40&gt;1988,1,0))</f>
        <v>496</v>
      </c>
      <c r="K40" s="248">
        <f>INDEX(HWI[],MATCH(K$2,HWI[F1],0),MATCH($F40,HWI!$7:$7,0)-IF($F40&gt;1988,1,0))</f>
        <v>576</v>
      </c>
      <c r="L40" s="248">
        <f>INDEX(HWI[],MATCH(L$2,HWI[F1],0),MATCH($F40,HWI!$7:$7,0)-IF($F40&gt;1988,1,0))</f>
        <v>543</v>
      </c>
      <c r="M40" s="248">
        <f>INDEX(HWI[],MATCH(M$2,HWI[F1],0),MATCH($F40,HWI!$7:$7,0)-IF($F40&gt;1988,1,0))</f>
        <v>473</v>
      </c>
      <c r="N40" s="248">
        <f>INDEX(HWI[],MATCH(N$2,HWI[F1],0),MATCH($F40,HWI!$7:$7,0)-IF($F40&gt;1988,1,0))</f>
        <v>528</v>
      </c>
      <c r="O40" s="20"/>
      <c r="P40" s="269">
        <f t="shared" si="3"/>
        <v>2006</v>
      </c>
      <c r="Q40" s="256" t="e">
        <f t="shared" si="4"/>
        <v>#REF!</v>
      </c>
      <c r="R40" s="256" t="e">
        <f t="shared" si="5"/>
        <v>#REF!</v>
      </c>
      <c r="S40" s="256" t="e">
        <f t="shared" si="6"/>
        <v>#REF!</v>
      </c>
      <c r="T40" s="256" t="e">
        <f t="shared" si="7"/>
        <v>#REF!</v>
      </c>
      <c r="U40" s="256" t="e">
        <f t="shared" si="8"/>
        <v>#REF!</v>
      </c>
      <c r="V40" s="256" t="e">
        <f t="shared" si="9"/>
        <v>#REF!</v>
      </c>
      <c r="W40" s="256" t="e">
        <f t="shared" si="10"/>
        <v>#REF!</v>
      </c>
      <c r="X40" s="256" t="e">
        <f t="shared" si="11"/>
        <v>#REF!</v>
      </c>
      <c r="Y40" s="256"/>
      <c r="Z40" s="269">
        <f t="shared" si="12"/>
        <v>2006</v>
      </c>
      <c r="AA40" s="256" t="e">
        <f t="shared" si="13"/>
        <v>#REF!</v>
      </c>
      <c r="AB40" s="256" t="e">
        <f t="shared" si="14"/>
        <v>#REF!</v>
      </c>
      <c r="AC40" s="256" t="e">
        <f t="shared" si="15"/>
        <v>#REF!</v>
      </c>
      <c r="AD40" s="256" t="e">
        <f t="shared" si="16"/>
        <v>#REF!</v>
      </c>
      <c r="AE40" s="256" t="e">
        <f t="shared" si="17"/>
        <v>#REF!</v>
      </c>
      <c r="AF40" s="256" t="e">
        <f t="shared" si="18"/>
        <v>#REF!</v>
      </c>
      <c r="AG40" s="256" t="e">
        <f t="shared" si="19"/>
        <v>#REF!</v>
      </c>
      <c r="AH40" s="256" t="e">
        <f t="shared" si="20"/>
        <v>#REF!</v>
      </c>
      <c r="AI40" s="20"/>
      <c r="AJ40" s="20"/>
      <c r="AK40" s="308" t="e">
        <f>#REF!</f>
        <v>#REF!</v>
      </c>
      <c r="AL40" s="306" t="e">
        <f>#REF!</f>
        <v>#REF!</v>
      </c>
      <c r="AM40" s="309" t="e">
        <f>#REF!</f>
        <v>#REF!</v>
      </c>
      <c r="AN40" s="331">
        <f>'CAN DEF'!B63</f>
        <v>92.819026773990103</v>
      </c>
      <c r="AO40" s="319" t="s">
        <v>212</v>
      </c>
      <c r="AP40" s="256">
        <v>88</v>
      </c>
      <c r="AQ40" s="256">
        <v>97.960300000000004</v>
      </c>
      <c r="AR40" s="256">
        <v>97.098399999999998</v>
      </c>
      <c r="AS40" s="256">
        <v>100.02</v>
      </c>
      <c r="AT40" s="256">
        <v>114.43769999999999</v>
      </c>
      <c r="AU40" s="256">
        <v>148.5258</v>
      </c>
      <c r="AV40" s="256">
        <v>164.67869999999999</v>
      </c>
      <c r="AW40" s="256">
        <v>189.30299999999997</v>
      </c>
      <c r="AX40" s="256">
        <v>191.65440000000001</v>
      </c>
      <c r="AY40" s="256">
        <v>210.88800000000001</v>
      </c>
      <c r="AZ40" s="256">
        <v>237.38820000000001</v>
      </c>
      <c r="BA40" s="256">
        <v>262.5591</v>
      </c>
      <c r="BB40" s="256">
        <v>278.8614</v>
      </c>
      <c r="BC40" s="256">
        <v>301.98699999999997</v>
      </c>
      <c r="BD40" s="256">
        <v>310.84799999999996</v>
      </c>
      <c r="BE40" s="256">
        <v>330.5478</v>
      </c>
      <c r="BF40" s="256">
        <v>339.1112</v>
      </c>
      <c r="BG40" s="256">
        <v>311.65700000000004</v>
      </c>
      <c r="BH40" s="256">
        <v>397.58070000000004</v>
      </c>
      <c r="BI40" s="256">
        <v>376.54379999999998</v>
      </c>
      <c r="BJ40" s="256">
        <v>387.44400000000002</v>
      </c>
      <c r="BK40" s="256">
        <v>410.26799999999997</v>
      </c>
      <c r="BL40" s="256">
        <v>378.35440000000006</v>
      </c>
      <c r="BM40" s="256">
        <v>419.315</v>
      </c>
      <c r="BN40" s="256">
        <v>460.30829999999997</v>
      </c>
      <c r="BO40" s="256">
        <v>507.899</v>
      </c>
      <c r="BP40" s="256">
        <v>510.02379999999999</v>
      </c>
      <c r="BQ40" s="256">
        <v>522.10730000000001</v>
      </c>
      <c r="BR40" s="256">
        <v>586.02200000000005</v>
      </c>
      <c r="BS40" s="256">
        <v>533.40219999999999</v>
      </c>
      <c r="BT40" s="256">
        <v>595.68550000000005</v>
      </c>
      <c r="BU40" s="256">
        <v>635.08999999999992</v>
      </c>
      <c r="BV40" s="256">
        <v>639.23419999999999</v>
      </c>
      <c r="BW40" s="256">
        <v>573.09079999999994</v>
      </c>
      <c r="BX40" s="256">
        <v>580.5136</v>
      </c>
      <c r="BY40" s="256">
        <v>599.6925</v>
      </c>
      <c r="BZ40" s="256">
        <v>653.4144</v>
      </c>
      <c r="CA40" s="256">
        <v>668.15240000000006</v>
      </c>
      <c r="CB40" s="256">
        <v>778.76400000000001</v>
      </c>
      <c r="CC40" s="256">
        <v>612.93179999999995</v>
      </c>
      <c r="CD40" s="256">
        <v>639.69209999999998</v>
      </c>
      <c r="CE40" s="256">
        <v>653.72900000000004</v>
      </c>
      <c r="CF40" s="256">
        <v>617.62919999999997</v>
      </c>
      <c r="CG40" s="256">
        <v>662.29</v>
      </c>
      <c r="CH40" s="256">
        <v>721.3691</v>
      </c>
      <c r="CI40" s="253"/>
      <c r="CJ40" s="253"/>
      <c r="CK40" s="253"/>
      <c r="CL40" s="253"/>
      <c r="CM40" s="253"/>
      <c r="CN40" s="2"/>
      <c r="CO40" s="2"/>
      <c r="CP40" s="2"/>
      <c r="CQ40" s="2"/>
      <c r="CR40" s="2"/>
      <c r="CS40" s="2"/>
      <c r="CT40" s="2"/>
      <c r="CU40" s="2"/>
      <c r="CV40" s="2"/>
      <c r="CW40" s="2"/>
      <c r="CX40" s="2"/>
      <c r="CY40" s="2"/>
      <c r="CZ40" s="2"/>
      <c r="DA40" s="2"/>
      <c r="DB40" s="2"/>
    </row>
    <row r="41" spans="1:106">
      <c r="A41" s="305" t="e">
        <f>#REF!</f>
        <v>#REF!</v>
      </c>
      <c r="B41" s="305" t="e">
        <f>#REF!</f>
        <v>#REF!</v>
      </c>
      <c r="C41" s="305" t="e">
        <f>#REF!</f>
        <v>#REF!</v>
      </c>
      <c r="D41" s="7"/>
      <c r="F41" s="19">
        <f t="shared" si="23"/>
        <v>2007</v>
      </c>
      <c r="G41" s="248">
        <f>INDEX(HWI[],MATCH(G$2,HWI[F1],0),MATCH($F41,HWI!$7:$7,0)-IF($F41&gt;1988,1,0))</f>
        <v>546.1119873461862</v>
      </c>
      <c r="H41" s="248">
        <f>INDEX(HWI[],MATCH(H$2,HWI[F1],0),MATCH($F41,HWI!$7:$7,0)-IF($F41&gt;1988,1,0))</f>
        <v>451.21118924319853</v>
      </c>
      <c r="I41" s="248">
        <f>INDEX(HWI[],MATCH(I$2,HWI[F1],0),MATCH($F41,HWI!$7:$7,0)-IF($F41&gt;1988,1,0))</f>
        <v>530.37292184587716</v>
      </c>
      <c r="J41" s="248">
        <f>INDEX(HWI[],MATCH(J$2,HWI[F1],0),MATCH($F41,HWI!$7:$7,0)-IF($F41&gt;1988,1,0))</f>
        <v>534.79266368006495</v>
      </c>
      <c r="K41" s="248">
        <f>INDEX(HWI[],MATCH(K$2,HWI[F1],0),MATCH($F41,HWI!$7:$7,0)-IF($F41&gt;1988,1,0))</f>
        <v>622.45897388280719</v>
      </c>
      <c r="L41" s="248">
        <f>INDEX(HWI[],MATCH(L$2,HWI[F1],0),MATCH($F41,HWI!$7:$7,0)-IF($F41&gt;1988,1,0))</f>
        <v>597.68732743062947</v>
      </c>
      <c r="M41" s="248">
        <f>INDEX(HWI[],MATCH(M$2,HWI[F1],0),MATCH($F41,HWI!$7:$7,0)-IF($F41&gt;1988,1,0))</f>
        <v>513.77</v>
      </c>
      <c r="N41" s="248">
        <f>INDEX(HWI[],MATCH(N$2,HWI[F1],0),MATCH($F41,HWI!$7:$7,0)-IF($F41&gt;1988,1,0))</f>
        <v>548.68249574948584</v>
      </c>
      <c r="O41" s="20"/>
      <c r="P41" s="269">
        <f t="shared" si="3"/>
        <v>2007</v>
      </c>
      <c r="Q41" s="256" t="e">
        <f t="shared" si="4"/>
        <v>#REF!</v>
      </c>
      <c r="R41" s="256" t="e">
        <f t="shared" si="5"/>
        <v>#REF!</v>
      </c>
      <c r="S41" s="256" t="e">
        <f t="shared" si="6"/>
        <v>#REF!</v>
      </c>
      <c r="T41" s="256" t="e">
        <f t="shared" si="7"/>
        <v>#REF!</v>
      </c>
      <c r="U41" s="256" t="e">
        <f t="shared" si="8"/>
        <v>#REF!</v>
      </c>
      <c r="V41" s="256" t="e">
        <f t="shared" si="9"/>
        <v>#REF!</v>
      </c>
      <c r="W41" s="256" t="e">
        <f t="shared" si="10"/>
        <v>#REF!</v>
      </c>
      <c r="X41" s="256" t="e">
        <f t="shared" si="11"/>
        <v>#REF!</v>
      </c>
      <c r="Y41" s="256"/>
      <c r="Z41" s="269">
        <f t="shared" si="12"/>
        <v>2007</v>
      </c>
      <c r="AA41" s="256" t="e">
        <f t="shared" si="13"/>
        <v>#REF!</v>
      </c>
      <c r="AB41" s="256" t="e">
        <f t="shared" si="14"/>
        <v>#REF!</v>
      </c>
      <c r="AC41" s="256" t="e">
        <f t="shared" si="15"/>
        <v>#REF!</v>
      </c>
      <c r="AD41" s="256" t="e">
        <f t="shared" si="16"/>
        <v>#REF!</v>
      </c>
      <c r="AE41" s="256" t="e">
        <f t="shared" si="17"/>
        <v>#REF!</v>
      </c>
      <c r="AF41" s="256" t="e">
        <f t="shared" si="18"/>
        <v>#REF!</v>
      </c>
      <c r="AG41" s="256" t="e">
        <f t="shared" si="19"/>
        <v>#REF!</v>
      </c>
      <c r="AH41" s="256" t="e">
        <f t="shared" si="20"/>
        <v>#REF!</v>
      </c>
      <c r="AI41" s="20"/>
      <c r="AJ41" s="20"/>
      <c r="AK41" s="308" t="e">
        <f>#REF!</f>
        <v>#REF!</v>
      </c>
      <c r="AL41" s="306" t="e">
        <f>#REF!</f>
        <v>#REF!</v>
      </c>
      <c r="AM41" s="309" t="e">
        <f>#REF!</f>
        <v>#REF!</v>
      </c>
      <c r="AN41" s="331">
        <f>'CAN DEF'!B64</f>
        <v>95.821834785348202</v>
      </c>
      <c r="AO41" s="319" t="s">
        <v>45</v>
      </c>
      <c r="AP41" s="256">
        <v>87</v>
      </c>
      <c r="AQ41" s="256">
        <v>89.881100000000004</v>
      </c>
      <c r="AR41" s="256">
        <v>91.153599999999997</v>
      </c>
      <c r="AS41" s="256">
        <v>100.02</v>
      </c>
      <c r="AT41" s="256">
        <v>122.2625</v>
      </c>
      <c r="AU41" s="256">
        <v>150.56040000000002</v>
      </c>
      <c r="AV41" s="256">
        <v>149.88720000000001</v>
      </c>
      <c r="AW41" s="256">
        <v>172.28699999999998</v>
      </c>
      <c r="AX41" s="256">
        <v>196.2176</v>
      </c>
      <c r="AY41" s="256">
        <v>216.74600000000001</v>
      </c>
      <c r="AZ41" s="256">
        <v>235.04939999999999</v>
      </c>
      <c r="BA41" s="256">
        <v>260.16130000000004</v>
      </c>
      <c r="BB41" s="256">
        <v>285.03089999999997</v>
      </c>
      <c r="BC41" s="256">
        <v>289.661</v>
      </c>
      <c r="BD41" s="256">
        <v>313.4384</v>
      </c>
      <c r="BE41" s="256">
        <v>338.7432</v>
      </c>
      <c r="BF41" s="256">
        <v>347.45</v>
      </c>
      <c r="BG41" s="256">
        <v>343.48580000000004</v>
      </c>
      <c r="BH41" s="256">
        <v>333.57390000000004</v>
      </c>
      <c r="BI41" s="256">
        <v>341.02080000000001</v>
      </c>
      <c r="BJ41" s="256">
        <v>359.43600000000004</v>
      </c>
      <c r="BK41" s="256">
        <v>356.40599999999995</v>
      </c>
      <c r="BL41" s="256">
        <v>386.81600000000003</v>
      </c>
      <c r="BM41" s="256">
        <v>424.47579999999999</v>
      </c>
      <c r="BN41" s="256">
        <v>473.96729999999997</v>
      </c>
      <c r="BO41" s="256">
        <v>494.17200000000003</v>
      </c>
      <c r="BP41" s="256">
        <v>490.93199999999996</v>
      </c>
      <c r="BQ41" s="256">
        <v>505.48849999999999</v>
      </c>
      <c r="BR41" s="256">
        <v>562.28440000000001</v>
      </c>
      <c r="BS41" s="256">
        <v>572.03300000000002</v>
      </c>
      <c r="BT41" s="256">
        <v>614.99700000000007</v>
      </c>
      <c r="BU41" s="256">
        <v>659.87400000000002</v>
      </c>
      <c r="BV41" s="256">
        <v>678.49919999999997</v>
      </c>
      <c r="BW41" s="256">
        <v>599.71360000000004</v>
      </c>
      <c r="BX41" s="256">
        <v>618.26</v>
      </c>
      <c r="BY41" s="256">
        <v>613.01900000000001</v>
      </c>
      <c r="BZ41" s="256">
        <v>615.97919999999999</v>
      </c>
      <c r="CA41" s="256">
        <v>642.37160000000006</v>
      </c>
      <c r="CB41" s="256">
        <v>684.88559999999995</v>
      </c>
      <c r="CC41" s="256">
        <v>749.89980000000003</v>
      </c>
      <c r="CD41" s="256">
        <v>707.67870000000005</v>
      </c>
      <c r="CE41" s="256">
        <v>713.06899999999996</v>
      </c>
      <c r="CF41" s="256">
        <v>741.5548</v>
      </c>
      <c r="CG41" s="256">
        <v>775.59</v>
      </c>
      <c r="CH41" s="256">
        <v>852.82839999999999</v>
      </c>
      <c r="CI41" s="253"/>
      <c r="CJ41" s="253"/>
      <c r="CK41" s="253"/>
      <c r="CL41" s="253"/>
      <c r="CM41" s="253"/>
      <c r="CN41" s="2"/>
      <c r="CO41" s="2"/>
      <c r="CP41" s="2"/>
      <c r="CQ41" s="2"/>
      <c r="CR41" s="2"/>
      <c r="CS41" s="2"/>
      <c r="CT41" s="2"/>
      <c r="CU41" s="2"/>
      <c r="CV41" s="2"/>
      <c r="CW41" s="2"/>
      <c r="CX41" s="2"/>
      <c r="CY41" s="2"/>
      <c r="CZ41" s="2"/>
      <c r="DA41" s="2"/>
      <c r="DB41" s="2"/>
    </row>
    <row r="42" spans="1:106">
      <c r="A42" s="305" t="e">
        <f>#REF!</f>
        <v>#REF!</v>
      </c>
      <c r="B42" s="305" t="e">
        <f>#REF!</f>
        <v>#REF!</v>
      </c>
      <c r="C42" s="305" t="e">
        <f>#REF!</f>
        <v>#REF!</v>
      </c>
      <c r="D42" s="7"/>
      <c r="F42" s="19">
        <f t="shared" si="23"/>
        <v>2008</v>
      </c>
      <c r="G42" s="248">
        <f>INDEX(HWI[],MATCH(G$2,HWI[F1],0),MATCH($F42,HWI!$7:$7,0)-IF($F42&gt;1988,1,0))</f>
        <v>596</v>
      </c>
      <c r="H42" s="248">
        <f>INDEX(HWI[],MATCH(H$2,HWI[F1],0),MATCH($F42,HWI!$7:$7,0)-IF($F42&gt;1988,1,0))</f>
        <v>486</v>
      </c>
      <c r="I42" s="248">
        <f>INDEX(HWI[],MATCH(I$2,HWI[F1],0),MATCH($F42,HWI!$7:$7,0)-IF($F42&gt;1988,1,0))</f>
        <v>609</v>
      </c>
      <c r="J42" s="248">
        <f>INDEX(HWI[],MATCH(J$2,HWI[F1],0),MATCH($F42,HWI!$7:$7,0)-IF($F42&gt;1988,1,0))</f>
        <v>588</v>
      </c>
      <c r="K42" s="248">
        <f>INDEX(HWI[],MATCH(K$2,HWI[F1],0),MATCH($F42,HWI!$7:$7,0)-IF($F42&gt;1988,1,0))</f>
        <v>730</v>
      </c>
      <c r="L42" s="248">
        <f>INDEX(HWI[],MATCH(L$2,HWI[F1],0),MATCH($F42,HWI!$7:$7,0)-IF($F42&gt;1988,1,0))</f>
        <v>642</v>
      </c>
      <c r="M42" s="248">
        <f>INDEX(HWI[],MATCH(M$2,HWI[F1],0),MATCH($F42,HWI!$7:$7,0)-IF($F42&gt;1988,1,0))</f>
        <v>540</v>
      </c>
      <c r="N42" s="248">
        <f>INDEX(HWI[],MATCH(N$2,HWI[F1],0),MATCH($F42,HWI!$7:$7,0)-IF($F42&gt;1988,1,0))</f>
        <v>589</v>
      </c>
      <c r="O42" s="20"/>
      <c r="P42" s="269">
        <f t="shared" si="3"/>
        <v>2008</v>
      </c>
      <c r="Q42" s="256" t="e">
        <f t="shared" si="4"/>
        <v>#REF!</v>
      </c>
      <c r="R42" s="256" t="e">
        <f t="shared" si="5"/>
        <v>#REF!</v>
      </c>
      <c r="S42" s="256" t="e">
        <f t="shared" si="6"/>
        <v>#REF!</v>
      </c>
      <c r="T42" s="256" t="e">
        <f t="shared" si="7"/>
        <v>#REF!</v>
      </c>
      <c r="U42" s="256" t="e">
        <f t="shared" si="8"/>
        <v>#REF!</v>
      </c>
      <c r="V42" s="256" t="e">
        <f t="shared" si="9"/>
        <v>#REF!</v>
      </c>
      <c r="W42" s="256" t="e">
        <f t="shared" si="10"/>
        <v>#REF!</v>
      </c>
      <c r="X42" s="256" t="e">
        <f t="shared" si="11"/>
        <v>#REF!</v>
      </c>
      <c r="Y42" s="256"/>
      <c r="Z42" s="269">
        <f t="shared" si="12"/>
        <v>2008</v>
      </c>
      <c r="AA42" s="256" t="e">
        <f t="shared" si="13"/>
        <v>#REF!</v>
      </c>
      <c r="AB42" s="256" t="e">
        <f t="shared" si="14"/>
        <v>#REF!</v>
      </c>
      <c r="AC42" s="256" t="e">
        <f t="shared" si="15"/>
        <v>#REF!</v>
      </c>
      <c r="AD42" s="256" t="e">
        <f t="shared" si="16"/>
        <v>#REF!</v>
      </c>
      <c r="AE42" s="256" t="e">
        <f t="shared" si="17"/>
        <v>#REF!</v>
      </c>
      <c r="AF42" s="256" t="e">
        <f t="shared" si="18"/>
        <v>#REF!</v>
      </c>
      <c r="AG42" s="256" t="e">
        <f t="shared" si="19"/>
        <v>#REF!</v>
      </c>
      <c r="AH42" s="256" t="e">
        <f t="shared" si="20"/>
        <v>#REF!</v>
      </c>
      <c r="AI42" s="20"/>
      <c r="AJ42" s="20"/>
      <c r="AK42" s="308" t="e">
        <f>#REF!</f>
        <v>#REF!</v>
      </c>
      <c r="AL42" s="306" t="e">
        <f>#REF!</f>
        <v>#REF!</v>
      </c>
      <c r="AM42" s="309" t="e">
        <f>#REF!</f>
        <v>#REF!</v>
      </c>
      <c r="AN42" s="331">
        <f>'CAN DEF'!B65</f>
        <v>99.550688301948995</v>
      </c>
      <c r="AO42" s="319" t="s">
        <v>46</v>
      </c>
      <c r="AP42" s="256">
        <v>82</v>
      </c>
      <c r="AQ42" s="256">
        <v>88.871200000000002</v>
      </c>
      <c r="AR42" s="256">
        <v>93.135199999999998</v>
      </c>
      <c r="AS42" s="256">
        <v>100.02</v>
      </c>
      <c r="AT42" s="256">
        <v>119.3282</v>
      </c>
      <c r="AU42" s="256">
        <v>141.40470000000002</v>
      </c>
      <c r="AV42" s="256">
        <v>139.0401</v>
      </c>
      <c r="AW42" s="256">
        <v>155.27099999999999</v>
      </c>
      <c r="AX42" s="256">
        <v>181.38720000000001</v>
      </c>
      <c r="AY42" s="256">
        <v>203.85839999999999</v>
      </c>
      <c r="AZ42" s="256">
        <v>226.86359999999999</v>
      </c>
      <c r="BA42" s="256">
        <v>246.97340000000003</v>
      </c>
      <c r="BB42" s="256">
        <v>259.11899999999997</v>
      </c>
      <c r="BC42" s="256">
        <v>268.70679999999999</v>
      </c>
      <c r="BD42" s="256">
        <v>301.78159999999997</v>
      </c>
      <c r="BE42" s="256">
        <v>334.64549999999997</v>
      </c>
      <c r="BF42" s="256">
        <v>350.2296</v>
      </c>
      <c r="BG42" s="256">
        <v>342.15960000000001</v>
      </c>
      <c r="BH42" s="256">
        <v>336.03570000000002</v>
      </c>
      <c r="BI42" s="256">
        <v>333.9162</v>
      </c>
      <c r="BJ42" s="256">
        <v>337.26300000000003</v>
      </c>
      <c r="BK42" s="256">
        <v>324.31799999999998</v>
      </c>
      <c r="BL42" s="256">
        <v>349.34320000000002</v>
      </c>
      <c r="BM42" s="256">
        <v>388.35020000000003</v>
      </c>
      <c r="BN42" s="256">
        <v>438.45389999999998</v>
      </c>
      <c r="BO42" s="256">
        <v>448.87290000000002</v>
      </c>
      <c r="BP42" s="256">
        <v>445.92989999999998</v>
      </c>
      <c r="BQ42" s="256">
        <v>479.17540000000002</v>
      </c>
      <c r="BR42" s="256">
        <v>529.64520000000005</v>
      </c>
      <c r="BS42" s="256">
        <v>539.34540000000004</v>
      </c>
      <c r="BT42" s="256">
        <v>563.00450000000001</v>
      </c>
      <c r="BU42" s="256">
        <v>604.11</v>
      </c>
      <c r="BV42" s="256">
        <v>629.81060000000002</v>
      </c>
      <c r="BW42" s="256">
        <v>570.28840000000002</v>
      </c>
      <c r="BX42" s="256">
        <v>567.49760000000003</v>
      </c>
      <c r="BY42" s="256">
        <v>552.44399999999996</v>
      </c>
      <c r="BZ42" s="256">
        <v>536.57120000000009</v>
      </c>
      <c r="CA42" s="256">
        <v>552.13880000000006</v>
      </c>
      <c r="CB42" s="256">
        <v>576.072</v>
      </c>
      <c r="CC42" s="256">
        <v>606.08339999999998</v>
      </c>
      <c r="CD42" s="256">
        <v>561.40449999999998</v>
      </c>
      <c r="CE42" s="256">
        <v>556.80700000000002</v>
      </c>
      <c r="CF42" s="256">
        <v>575.65440000000001</v>
      </c>
      <c r="CG42" s="256">
        <v>602.55000000000007</v>
      </c>
      <c r="CH42" s="256">
        <v>662.82</v>
      </c>
      <c r="CI42" s="253"/>
      <c r="CJ42" s="253"/>
      <c r="CK42" s="253"/>
      <c r="CL42" s="253"/>
      <c r="CM42" s="253"/>
      <c r="CN42" s="2"/>
      <c r="CO42" s="2"/>
      <c r="CP42" s="2"/>
      <c r="CQ42" s="2"/>
      <c r="CR42" s="2"/>
      <c r="CS42" s="2"/>
      <c r="CT42" s="2"/>
      <c r="CU42" s="2"/>
      <c r="CV42" s="2"/>
      <c r="CW42" s="2"/>
      <c r="CX42" s="2"/>
      <c r="CY42" s="2"/>
      <c r="CZ42" s="2"/>
      <c r="DA42" s="2"/>
      <c r="DB42" s="2"/>
    </row>
    <row r="43" spans="1:106">
      <c r="A43" s="305" t="e">
        <f>#REF!</f>
        <v>#REF!</v>
      </c>
      <c r="B43" s="305" t="e">
        <f>#REF!</f>
        <v>#REF!</v>
      </c>
      <c r="C43" s="305" t="e">
        <f>#REF!</f>
        <v>#REF!</v>
      </c>
      <c r="D43" s="7"/>
      <c r="F43" s="19">
        <f t="shared" si="23"/>
        <v>2009</v>
      </c>
      <c r="G43" s="248">
        <f>INDEX(HWI[],MATCH(G$2,HWI[F1],0),MATCH($F43,HWI!$7:$7,0)-IF($F43&gt;1988,1,0))</f>
        <v>578</v>
      </c>
      <c r="H43" s="248">
        <f>INDEX(HWI[],MATCH(H$2,HWI[F1],0),MATCH($F43,HWI!$7:$7,0)-IF($F43&gt;1988,1,0))</f>
        <v>480</v>
      </c>
      <c r="I43" s="248">
        <f>INDEX(HWI[],MATCH(I$2,HWI[F1],0),MATCH($F43,HWI!$7:$7,0)-IF($F43&gt;1988,1,0))</f>
        <v>667</v>
      </c>
      <c r="J43" s="248">
        <f>INDEX(HWI[],MATCH(J$2,HWI[F1],0),MATCH($F43,HWI!$7:$7,0)-IF($F43&gt;1988,1,0))</f>
        <v>584</v>
      </c>
      <c r="K43" s="248">
        <f>INDEX(HWI[],MATCH(K$2,HWI[F1],0),MATCH($F43,HWI!$7:$7,0)-IF($F43&gt;1988,1,0))</f>
        <v>537</v>
      </c>
      <c r="L43" s="248">
        <f>INDEX(HWI[],MATCH(L$2,HWI[F1],0),MATCH($F43,HWI!$7:$7,0)-IF($F43&gt;1988,1,0))</f>
        <v>657</v>
      </c>
      <c r="M43" s="248">
        <f>INDEX(HWI[],MATCH(M$2,HWI[F1],0),MATCH($F43,HWI!$7:$7,0)-IF($F43&gt;1988,1,0))</f>
        <v>531</v>
      </c>
      <c r="N43" s="248">
        <f>INDEX(HWI[],MATCH(N$2,HWI[F1],0),MATCH($F43,HWI!$7:$7,0)-IF($F43&gt;1988,1,0))</f>
        <v>612</v>
      </c>
      <c r="O43" s="20"/>
      <c r="P43" s="269">
        <f t="shared" si="3"/>
        <v>2009</v>
      </c>
      <c r="Q43" s="256" t="e">
        <f t="shared" si="4"/>
        <v>#REF!</v>
      </c>
      <c r="R43" s="256" t="e">
        <f t="shared" si="5"/>
        <v>#REF!</v>
      </c>
      <c r="S43" s="256" t="e">
        <f t="shared" si="6"/>
        <v>#REF!</v>
      </c>
      <c r="T43" s="256" t="e">
        <f t="shared" si="7"/>
        <v>#REF!</v>
      </c>
      <c r="U43" s="256" t="e">
        <f t="shared" si="8"/>
        <v>#REF!</v>
      </c>
      <c r="V43" s="256" t="e">
        <f t="shared" si="9"/>
        <v>#REF!</v>
      </c>
      <c r="W43" s="256" t="e">
        <f t="shared" si="10"/>
        <v>#REF!</v>
      </c>
      <c r="X43" s="256" t="e">
        <f t="shared" si="11"/>
        <v>#REF!</v>
      </c>
      <c r="Y43" s="256"/>
      <c r="Z43" s="269">
        <f t="shared" si="12"/>
        <v>2009</v>
      </c>
      <c r="AA43" s="256" t="e">
        <f t="shared" si="13"/>
        <v>#REF!</v>
      </c>
      <c r="AB43" s="256" t="e">
        <f t="shared" si="14"/>
        <v>#REF!</v>
      </c>
      <c r="AC43" s="256" t="e">
        <f t="shared" si="15"/>
        <v>#REF!</v>
      </c>
      <c r="AD43" s="256" t="e">
        <f t="shared" si="16"/>
        <v>#REF!</v>
      </c>
      <c r="AE43" s="256" t="e">
        <f t="shared" si="17"/>
        <v>#REF!</v>
      </c>
      <c r="AF43" s="256" t="e">
        <f t="shared" si="18"/>
        <v>#REF!</v>
      </c>
      <c r="AG43" s="256" t="e">
        <f t="shared" si="19"/>
        <v>#REF!</v>
      </c>
      <c r="AH43" s="256" t="e">
        <f t="shared" si="20"/>
        <v>#REF!</v>
      </c>
      <c r="AI43" s="20"/>
      <c r="AJ43" s="20"/>
      <c r="AK43" s="308" t="e">
        <f>#REF!</f>
        <v>#REF!</v>
      </c>
      <c r="AL43" s="306" t="e">
        <f>#REF!</f>
        <v>#REF!</v>
      </c>
      <c r="AM43" s="309" t="e">
        <f>#REF!</f>
        <v>#REF!</v>
      </c>
      <c r="AN43" s="331">
        <f>'CAN DEF'!B66</f>
        <v>97.416780048026197</v>
      </c>
      <c r="AO43" s="319" t="s">
        <v>47</v>
      </c>
      <c r="AP43" s="256">
        <v>74</v>
      </c>
      <c r="AQ43" s="256">
        <v>80.792000000000002</v>
      </c>
      <c r="AR43" s="256">
        <v>85.208799999999997</v>
      </c>
      <c r="AS43" s="256">
        <v>100.02</v>
      </c>
      <c r="AT43" s="256">
        <v>122.2625</v>
      </c>
      <c r="AU43" s="256">
        <v>144.45660000000001</v>
      </c>
      <c r="AV43" s="256">
        <v>140.02619999999999</v>
      </c>
      <c r="AW43" s="256">
        <v>155.27099999999999</v>
      </c>
      <c r="AX43" s="256">
        <v>175.6832</v>
      </c>
      <c r="AY43" s="256">
        <v>198.00039999999998</v>
      </c>
      <c r="AZ43" s="256">
        <v>215.1696</v>
      </c>
      <c r="BA43" s="256">
        <v>240.97890000000001</v>
      </c>
      <c r="BB43" s="256">
        <v>266.5224</v>
      </c>
      <c r="BC43" s="256">
        <v>276.10239999999999</v>
      </c>
      <c r="BD43" s="256">
        <v>304.37199999999996</v>
      </c>
      <c r="BE43" s="256">
        <v>327.81599999999997</v>
      </c>
      <c r="BF43" s="256">
        <v>340.50099999999998</v>
      </c>
      <c r="BG43" s="256">
        <v>328.89760000000001</v>
      </c>
      <c r="BH43" s="256">
        <v>337.26660000000004</v>
      </c>
      <c r="BI43" s="256">
        <v>349.30949999999996</v>
      </c>
      <c r="BJ43" s="256">
        <v>354.76800000000003</v>
      </c>
      <c r="BK43" s="256">
        <v>381.61799999999999</v>
      </c>
      <c r="BL43" s="256">
        <v>425.49760000000003</v>
      </c>
      <c r="BM43" s="256">
        <v>460.60140000000001</v>
      </c>
      <c r="BN43" s="256">
        <v>516.31020000000001</v>
      </c>
      <c r="BO43" s="256">
        <v>533.98030000000006</v>
      </c>
      <c r="BP43" s="256">
        <v>559.11699999999996</v>
      </c>
      <c r="BQ43" s="256">
        <v>583.04290000000003</v>
      </c>
      <c r="BR43" s="256">
        <v>636.46440000000007</v>
      </c>
      <c r="BS43" s="256">
        <v>628.49339999999995</v>
      </c>
      <c r="BT43" s="256">
        <v>631.33749999999998</v>
      </c>
      <c r="BU43" s="256">
        <v>680.01099999999997</v>
      </c>
      <c r="BV43" s="256">
        <v>706.77</v>
      </c>
      <c r="BW43" s="256">
        <v>634.74360000000001</v>
      </c>
      <c r="BX43" s="256">
        <v>611.75200000000007</v>
      </c>
      <c r="BY43" s="256">
        <v>616.65350000000001</v>
      </c>
      <c r="BZ43" s="256">
        <v>598.96320000000003</v>
      </c>
      <c r="CA43" s="256">
        <v>589.73580000000004</v>
      </c>
      <c r="CB43" s="256">
        <v>628.34519999999998</v>
      </c>
      <c r="CC43" s="256">
        <v>698.53679999999997</v>
      </c>
      <c r="CD43" s="256">
        <v>628.36099999999999</v>
      </c>
      <c r="CE43" s="256">
        <v>612.19100000000003</v>
      </c>
      <c r="CF43" s="256">
        <v>639.61599999999999</v>
      </c>
      <c r="CG43" s="256">
        <v>666.41</v>
      </c>
      <c r="CH43" s="256">
        <v>714.74090000000001</v>
      </c>
      <c r="CI43" s="253"/>
      <c r="CJ43" s="253"/>
      <c r="CK43" s="253"/>
      <c r="CL43" s="253"/>
      <c r="CM43" s="253"/>
      <c r="CN43" s="2"/>
      <c r="CO43" s="2"/>
      <c r="CP43" s="2"/>
      <c r="CQ43" s="2"/>
      <c r="CR43" s="2"/>
      <c r="CS43" s="2"/>
      <c r="CT43" s="2"/>
      <c r="CU43" s="2"/>
      <c r="CV43" s="2"/>
      <c r="CW43" s="2"/>
      <c r="CX43" s="2"/>
      <c r="CY43" s="2"/>
      <c r="CZ43" s="2"/>
      <c r="DA43" s="2"/>
      <c r="DB43" s="2"/>
    </row>
    <row r="44" spans="1:106">
      <c r="A44" s="305" t="e">
        <f>#REF!</f>
        <v>#REF!</v>
      </c>
      <c r="B44" s="305" t="e">
        <f>#REF!</f>
        <v>#REF!</v>
      </c>
      <c r="C44" s="305" t="e">
        <f>#REF!</f>
        <v>#REF!</v>
      </c>
      <c r="D44" s="7"/>
      <c r="F44" s="19">
        <f t="shared" si="23"/>
        <v>2010</v>
      </c>
      <c r="G44" s="248">
        <f>INDEX(HWI[],MATCH(G$2,HWI[F1],0),MATCH($F44,HWI!$7:$7,0)-IF($F44&gt;1988,1,0))</f>
        <v>604</v>
      </c>
      <c r="H44" s="248">
        <f>INDEX(HWI[],MATCH(H$2,HWI[F1],0),MATCH($F44,HWI!$7:$7,0)-IF($F44&gt;1988,1,0))</f>
        <v>497</v>
      </c>
      <c r="I44" s="248">
        <f>INDEX(HWI[],MATCH(I$2,HWI[F1],0),MATCH($F44,HWI!$7:$7,0)-IF($F44&gt;1988,1,0))</f>
        <v>702</v>
      </c>
      <c r="J44" s="248">
        <f>INDEX(HWI[],MATCH(J$2,HWI[F1],0),MATCH($F44,HWI!$7:$7,0)-IF($F44&gt;1988,1,0))</f>
        <v>610</v>
      </c>
      <c r="K44" s="248">
        <f>INDEX(HWI[],MATCH(K$2,HWI[F1],0),MATCH($F44,HWI!$7:$7,0)-IF($F44&gt;1988,1,0))</f>
        <v>621</v>
      </c>
      <c r="L44" s="248">
        <f>INDEX(HWI[],MATCH(L$2,HWI[F1],0),MATCH($F44,HWI!$7:$7,0)-IF($F44&gt;1988,1,0))</f>
        <v>687</v>
      </c>
      <c r="M44" s="248">
        <f>INDEX(HWI[],MATCH(M$2,HWI[F1],0),MATCH($F44,HWI!$7:$7,0)-IF($F44&gt;1988,1,0))</f>
        <v>545</v>
      </c>
      <c r="N44" s="248">
        <f>INDEX(HWI[],MATCH(N$2,HWI[F1],0),MATCH($F44,HWI!$7:$7,0)-IF($F44&gt;1988,1,0))</f>
        <v>610</v>
      </c>
      <c r="O44" s="20"/>
      <c r="P44" s="269">
        <f t="shared" si="3"/>
        <v>2010</v>
      </c>
      <c r="Q44" s="256" t="e">
        <f t="shared" si="4"/>
        <v>#REF!</v>
      </c>
      <c r="R44" s="256" t="e">
        <f t="shared" si="5"/>
        <v>#REF!</v>
      </c>
      <c r="S44" s="256" t="e">
        <f t="shared" si="6"/>
        <v>#REF!</v>
      </c>
      <c r="T44" s="256" t="e">
        <f t="shared" si="7"/>
        <v>#REF!</v>
      </c>
      <c r="U44" s="256" t="e">
        <f t="shared" si="8"/>
        <v>#REF!</v>
      </c>
      <c r="V44" s="256" t="e">
        <f t="shared" si="9"/>
        <v>#REF!</v>
      </c>
      <c r="W44" s="256" t="e">
        <f t="shared" si="10"/>
        <v>#REF!</v>
      </c>
      <c r="X44" s="256" t="e">
        <f t="shared" si="11"/>
        <v>#REF!</v>
      </c>
      <c r="Y44" s="256"/>
      <c r="Z44" s="269">
        <f t="shared" si="12"/>
        <v>2010</v>
      </c>
      <c r="AA44" s="256" t="e">
        <f t="shared" si="13"/>
        <v>#REF!</v>
      </c>
      <c r="AB44" s="256" t="e">
        <f t="shared" si="14"/>
        <v>#REF!</v>
      </c>
      <c r="AC44" s="256" t="e">
        <f t="shared" si="15"/>
        <v>#REF!</v>
      </c>
      <c r="AD44" s="256" t="e">
        <f t="shared" si="16"/>
        <v>#REF!</v>
      </c>
      <c r="AE44" s="256" t="e">
        <f t="shared" si="17"/>
        <v>#REF!</v>
      </c>
      <c r="AF44" s="256" t="e">
        <f t="shared" si="18"/>
        <v>#REF!</v>
      </c>
      <c r="AG44" s="256" t="e">
        <f t="shared" si="19"/>
        <v>#REF!</v>
      </c>
      <c r="AH44" s="256" t="e">
        <f t="shared" si="20"/>
        <v>#REF!</v>
      </c>
      <c r="AI44" s="20"/>
      <c r="AJ44" s="20"/>
      <c r="AK44" s="308" t="e">
        <f>#REF!</f>
        <v>#REF!</v>
      </c>
      <c r="AL44" s="306" t="e">
        <f>#REF!</f>
        <v>#REF!</v>
      </c>
      <c r="AM44" s="309" t="e">
        <f>#REF!</f>
        <v>#REF!</v>
      </c>
      <c r="AN44" s="331">
        <f>'CAN DEF'!B67</f>
        <v>99.996775298285598</v>
      </c>
      <c r="AO44" s="319" t="s">
        <v>63</v>
      </c>
      <c r="AP44" s="256">
        <f t="shared" ref="AP44:CH44" si="26">AP18</f>
        <v>22.785</v>
      </c>
      <c r="AQ44" s="256">
        <f t="shared" si="26"/>
        <v>23.94</v>
      </c>
      <c r="AR44" s="256">
        <f t="shared" si="26"/>
        <v>24.972999999999999</v>
      </c>
      <c r="AS44" s="256">
        <f t="shared" si="26"/>
        <v>26.335000000000001</v>
      </c>
      <c r="AT44" s="256">
        <f t="shared" si="26"/>
        <v>28.707999999999998</v>
      </c>
      <c r="AU44" s="256">
        <f t="shared" si="26"/>
        <v>31.353000000000002</v>
      </c>
      <c r="AV44" s="256">
        <f t="shared" si="26"/>
        <v>33.079000000000001</v>
      </c>
      <c r="AW44" s="256">
        <f t="shared" si="26"/>
        <v>35.127000000000002</v>
      </c>
      <c r="AX44" s="256">
        <f t="shared" si="26"/>
        <v>37.585000000000001</v>
      </c>
      <c r="AY44" s="256">
        <f t="shared" si="26"/>
        <v>40.701999999999998</v>
      </c>
      <c r="AZ44" s="256">
        <f t="shared" si="26"/>
        <v>44.378</v>
      </c>
      <c r="BA44" s="256">
        <f t="shared" si="26"/>
        <v>48.521999999999998</v>
      </c>
      <c r="BB44" s="256">
        <f t="shared" si="26"/>
        <v>51.53</v>
      </c>
      <c r="BC44" s="256">
        <f t="shared" si="26"/>
        <v>53.554000000000002</v>
      </c>
      <c r="BD44" s="256">
        <f t="shared" si="26"/>
        <v>55.459000000000003</v>
      </c>
      <c r="BE44" s="256">
        <f t="shared" si="26"/>
        <v>57.235999999999997</v>
      </c>
      <c r="BF44" s="256">
        <f t="shared" si="26"/>
        <v>58.393000000000001</v>
      </c>
      <c r="BG44" s="256">
        <f t="shared" si="26"/>
        <v>59.878999999999998</v>
      </c>
      <c r="BH44" s="256">
        <f t="shared" si="26"/>
        <v>61.973999999999997</v>
      </c>
      <c r="BI44" s="256">
        <f t="shared" si="26"/>
        <v>64.388000000000005</v>
      </c>
      <c r="BJ44" s="256">
        <f t="shared" si="26"/>
        <v>66.774000000000001</v>
      </c>
      <c r="BK44" s="256">
        <f t="shared" si="26"/>
        <v>68.992999999999995</v>
      </c>
      <c r="BL44" s="256">
        <f t="shared" si="26"/>
        <v>70.563999999999993</v>
      </c>
      <c r="BM44" s="256">
        <f t="shared" si="26"/>
        <v>72.244</v>
      </c>
      <c r="BN44" s="256">
        <f t="shared" si="26"/>
        <v>73.781000000000006</v>
      </c>
      <c r="BO44" s="256">
        <f t="shared" si="26"/>
        <v>75.320999999999998</v>
      </c>
      <c r="BP44" s="256">
        <f t="shared" si="26"/>
        <v>76.694999999999993</v>
      </c>
      <c r="BQ44" s="256">
        <f t="shared" si="26"/>
        <v>78.009</v>
      </c>
      <c r="BR44" s="256">
        <f t="shared" si="26"/>
        <v>78.855000000000004</v>
      </c>
      <c r="BS44" s="256">
        <f t="shared" si="26"/>
        <v>80.061000000000007</v>
      </c>
      <c r="BT44" s="256">
        <f t="shared" si="26"/>
        <v>81.882999999999996</v>
      </c>
      <c r="BU44" s="256">
        <f t="shared" si="26"/>
        <v>83.753</v>
      </c>
      <c r="BV44" s="256">
        <f t="shared" si="26"/>
        <v>85.037999999999997</v>
      </c>
      <c r="BW44" s="256">
        <f t="shared" si="26"/>
        <v>86.728999999999999</v>
      </c>
      <c r="BX44" s="256">
        <f t="shared" si="26"/>
        <v>89.114000000000004</v>
      </c>
      <c r="BY44" s="256">
        <f t="shared" si="26"/>
        <v>91.980999999999995</v>
      </c>
      <c r="BZ44" s="256">
        <f t="shared" si="26"/>
        <v>94.811999999999998</v>
      </c>
      <c r="CA44" s="256">
        <f t="shared" si="26"/>
        <v>97.334000000000003</v>
      </c>
      <c r="CB44" s="256">
        <f t="shared" si="26"/>
        <v>99.25</v>
      </c>
      <c r="CC44" s="256">
        <f t="shared" si="26"/>
        <v>100</v>
      </c>
      <c r="CD44" s="256">
        <f t="shared" si="26"/>
        <v>101.217</v>
      </c>
      <c r="CE44" s="256">
        <f t="shared" si="26"/>
        <v>103.307</v>
      </c>
      <c r="CF44" s="256">
        <f t="shared" si="26"/>
        <v>105.21299999999999</v>
      </c>
      <c r="CG44" s="256">
        <f t="shared" si="26"/>
        <v>106.926</v>
      </c>
      <c r="CH44" s="256">
        <f t="shared" si="26"/>
        <v>108.682</v>
      </c>
      <c r="CI44" s="253"/>
      <c r="CJ44" s="253"/>
      <c r="CK44" s="253"/>
      <c r="CL44" s="253"/>
      <c r="CM44" s="253"/>
      <c r="CN44" s="2"/>
      <c r="CO44" s="2"/>
      <c r="CP44" s="2"/>
      <c r="CQ44" s="2"/>
      <c r="CR44" s="2"/>
      <c r="CS44" s="2"/>
      <c r="CT44" s="2"/>
      <c r="CU44" s="2"/>
      <c r="CV44" s="2"/>
      <c r="CW44" s="2"/>
      <c r="CX44" s="2"/>
      <c r="CY44" s="2"/>
      <c r="CZ44" s="2"/>
      <c r="DA44" s="2"/>
      <c r="DB44" s="2"/>
    </row>
    <row r="45" spans="1:106">
      <c r="A45" s="305" t="e">
        <f>#REF!</f>
        <v>#REF!</v>
      </c>
      <c r="B45" s="305" t="e">
        <f>#REF!</f>
        <v>#REF!</v>
      </c>
      <c r="C45" s="305" t="e">
        <f>#REF!</f>
        <v>#REF!</v>
      </c>
      <c r="D45" s="7"/>
      <c r="F45" s="19">
        <f t="shared" si="23"/>
        <v>2011</v>
      </c>
      <c r="G45" s="248">
        <f>INDEX(HWI[],MATCH(G$2,HWI[F1],0),MATCH($F45,HWI!$7:$7,0)-IF($F45&gt;1988,1,0))</f>
        <v>631</v>
      </c>
      <c r="H45" s="248">
        <f>INDEX(HWI[],MATCH(H$2,HWI[F1],0),MATCH($F45,HWI!$7:$7,0)-IF($F45&gt;1988,1,0))</f>
        <v>513</v>
      </c>
      <c r="I45" s="248">
        <f>INDEX(HWI[],MATCH(I$2,HWI[F1],0),MATCH($F45,HWI!$7:$7,0)-IF($F45&gt;1988,1,0))</f>
        <v>714</v>
      </c>
      <c r="J45" s="248">
        <f>INDEX(HWI[],MATCH(J$2,HWI[F1],0),MATCH($F45,HWI!$7:$7,0)-IF($F45&gt;1988,1,0))</f>
        <v>639</v>
      </c>
      <c r="K45" s="248">
        <f>INDEX(HWI[],MATCH(K$2,HWI[F1],0),MATCH($F45,HWI!$7:$7,0)-IF($F45&gt;1988,1,0))</f>
        <v>661</v>
      </c>
      <c r="L45" s="248">
        <f>INDEX(HWI[],MATCH(L$2,HWI[F1],0),MATCH($F45,HWI!$7:$7,0)-IF($F45&gt;1988,1,0))</f>
        <v>721</v>
      </c>
      <c r="M45" s="248">
        <f>INDEX(HWI[],MATCH(M$2,HWI[F1],0),MATCH($F45,HWI!$7:$7,0)-IF($F45&gt;1988,1,0))</f>
        <v>563</v>
      </c>
      <c r="N45" s="248">
        <f>INDEX(HWI[],MATCH(N$2,HWI[F1],0),MATCH($F45,HWI!$7:$7,0)-IF($F45&gt;1988,1,0))</f>
        <v>619</v>
      </c>
      <c r="O45" s="20"/>
      <c r="P45" s="269">
        <f t="shared" si="3"/>
        <v>2011</v>
      </c>
      <c r="Q45" s="256" t="e">
        <f t="shared" si="4"/>
        <v>#REF!</v>
      </c>
      <c r="R45" s="256" t="e">
        <f t="shared" si="5"/>
        <v>#REF!</v>
      </c>
      <c r="S45" s="256" t="e">
        <f t="shared" si="6"/>
        <v>#REF!</v>
      </c>
      <c r="T45" s="256" t="e">
        <f t="shared" si="7"/>
        <v>#REF!</v>
      </c>
      <c r="U45" s="256" t="e">
        <f t="shared" si="8"/>
        <v>#REF!</v>
      </c>
      <c r="V45" s="256" t="e">
        <f t="shared" si="9"/>
        <v>#REF!</v>
      </c>
      <c r="W45" s="256" t="e">
        <f t="shared" si="10"/>
        <v>#REF!</v>
      </c>
      <c r="X45" s="256" t="e">
        <f t="shared" si="11"/>
        <v>#REF!</v>
      </c>
      <c r="Y45" s="256"/>
      <c r="Z45" s="269">
        <f t="shared" si="12"/>
        <v>2011</v>
      </c>
      <c r="AA45" s="256" t="e">
        <f t="shared" si="13"/>
        <v>#REF!</v>
      </c>
      <c r="AB45" s="256" t="e">
        <f t="shared" si="14"/>
        <v>#REF!</v>
      </c>
      <c r="AC45" s="256" t="e">
        <f t="shared" si="15"/>
        <v>#REF!</v>
      </c>
      <c r="AD45" s="256" t="e">
        <f t="shared" si="16"/>
        <v>#REF!</v>
      </c>
      <c r="AE45" s="256" t="e">
        <f t="shared" si="17"/>
        <v>#REF!</v>
      </c>
      <c r="AF45" s="256" t="e">
        <f t="shared" si="18"/>
        <v>#REF!</v>
      </c>
      <c r="AG45" s="256" t="e">
        <f t="shared" si="19"/>
        <v>#REF!</v>
      </c>
      <c r="AH45" s="256" t="e">
        <f t="shared" si="20"/>
        <v>#REF!</v>
      </c>
      <c r="AI45" s="20"/>
      <c r="AJ45" s="20"/>
      <c r="AK45" s="308" t="e">
        <f>AK44</f>
        <v>#REF!</v>
      </c>
      <c r="AL45" s="306" t="e">
        <f>#REF!</f>
        <v>#REF!</v>
      </c>
      <c r="AM45" s="309" t="e">
        <f>#REF!</f>
        <v>#REF!</v>
      </c>
      <c r="AN45" s="331">
        <f>'CAN DEF'!B68</f>
        <v>103.38453095428081</v>
      </c>
      <c r="AO45" s="323" t="s">
        <v>64</v>
      </c>
      <c r="AP45" s="256">
        <f t="shared" ref="AP45:CH45" si="27">AP19</f>
        <v>17.059743783688699</v>
      </c>
      <c r="AQ45" s="256">
        <f t="shared" si="27"/>
        <v>17.879893647016999</v>
      </c>
      <c r="AR45" s="256">
        <f t="shared" si="27"/>
        <v>18.9345778691433</v>
      </c>
      <c r="AS45" s="256">
        <f t="shared" si="27"/>
        <v>20.765673771835601</v>
      </c>
      <c r="AT45" s="256">
        <f t="shared" si="27"/>
        <v>23.928685659385</v>
      </c>
      <c r="AU45" s="256">
        <f t="shared" si="27"/>
        <v>26.482882406313099</v>
      </c>
      <c r="AV45" s="256">
        <f t="shared" si="27"/>
        <v>29.0021843338195</v>
      </c>
      <c r="AW45" s="256">
        <f t="shared" si="27"/>
        <v>30.974664648672299</v>
      </c>
      <c r="AX45" s="256">
        <f t="shared" si="27"/>
        <v>33.017792224904397</v>
      </c>
      <c r="AY45" s="256">
        <f t="shared" si="27"/>
        <v>36.3121974317013</v>
      </c>
      <c r="AZ45" s="256">
        <f t="shared" si="27"/>
        <v>39.976923708578397</v>
      </c>
      <c r="BA45" s="256">
        <f t="shared" si="27"/>
        <v>44.290632207729203</v>
      </c>
      <c r="BB45" s="256">
        <f t="shared" si="27"/>
        <v>48.188975803176099</v>
      </c>
      <c r="BC45" s="256">
        <f t="shared" si="27"/>
        <v>50.934050952136197</v>
      </c>
      <c r="BD45" s="256">
        <f t="shared" si="27"/>
        <v>52.7286765665133</v>
      </c>
      <c r="BE45" s="256">
        <f t="shared" si="27"/>
        <v>54.470361564694201</v>
      </c>
      <c r="BF45" s="256">
        <f t="shared" si="27"/>
        <v>56.138658861413198</v>
      </c>
      <c r="BG45" s="256">
        <f t="shared" si="27"/>
        <v>58.794828682408998</v>
      </c>
      <c r="BH45" s="256">
        <f t="shared" si="27"/>
        <v>61.458989940411797</v>
      </c>
      <c r="BI45" s="256">
        <f t="shared" si="27"/>
        <v>64.334648963712795</v>
      </c>
      <c r="BJ45" s="256">
        <f t="shared" si="27"/>
        <v>66.513351338987405</v>
      </c>
      <c r="BK45" s="256">
        <f t="shared" si="27"/>
        <v>68.550059634038206</v>
      </c>
      <c r="BL45" s="256">
        <f t="shared" si="27"/>
        <v>69.571385711348697</v>
      </c>
      <c r="BM45" s="256">
        <f t="shared" si="27"/>
        <v>70.491265293404098</v>
      </c>
      <c r="BN45" s="256">
        <f t="shared" si="27"/>
        <v>71.507638121410693</v>
      </c>
      <c r="BO45" s="256">
        <f t="shared" si="27"/>
        <v>73.112973503754503</v>
      </c>
      <c r="BP45" s="256">
        <f t="shared" si="27"/>
        <v>74.393766820661696</v>
      </c>
      <c r="BQ45" s="256">
        <f t="shared" si="27"/>
        <v>75.245707859394102</v>
      </c>
      <c r="BR45" s="256">
        <f t="shared" si="27"/>
        <v>75.092063431515996</v>
      </c>
      <c r="BS45" s="256">
        <f t="shared" si="27"/>
        <v>76.476875763861102</v>
      </c>
      <c r="BT45" s="256">
        <f t="shared" si="27"/>
        <v>79.746327617714201</v>
      </c>
      <c r="BU45" s="256">
        <f t="shared" si="27"/>
        <v>81.052460693339796</v>
      </c>
      <c r="BV45" s="256">
        <f t="shared" si="27"/>
        <v>82.037057150803193</v>
      </c>
      <c r="BW45" s="256">
        <f t="shared" si="27"/>
        <v>84.779737629225394</v>
      </c>
      <c r="BX45" s="256">
        <f t="shared" si="27"/>
        <v>87.553283149350193</v>
      </c>
      <c r="BY45" s="256">
        <f t="shared" si="27"/>
        <v>90.358612425189094</v>
      </c>
      <c r="BZ45" s="256">
        <f t="shared" si="27"/>
        <v>92.819026773990103</v>
      </c>
      <c r="CA45" s="256">
        <f t="shared" si="27"/>
        <v>95.821834785348202</v>
      </c>
      <c r="CB45" s="256">
        <f t="shared" si="27"/>
        <v>99.550688301948995</v>
      </c>
      <c r="CC45" s="256">
        <f t="shared" si="27"/>
        <v>97.416780048026197</v>
      </c>
      <c r="CD45" s="256">
        <f t="shared" si="27"/>
        <v>99.996775298285598</v>
      </c>
      <c r="CE45" s="256">
        <f t="shared" si="27"/>
        <v>103.38453095428081</v>
      </c>
      <c r="CF45" s="256">
        <f t="shared" si="27"/>
        <v>104.9467473042005</v>
      </c>
      <c r="CG45" s="256">
        <f t="shared" si="27"/>
        <v>106.3977602802883</v>
      </c>
      <c r="CH45" s="256">
        <f t="shared" si="27"/>
        <v>108.291625876731</v>
      </c>
      <c r="CI45" s="253"/>
      <c r="CJ45" s="253"/>
      <c r="CK45" s="253"/>
      <c r="CL45" s="253"/>
      <c r="CM45" s="253"/>
      <c r="CN45" s="2"/>
      <c r="CO45" s="2"/>
      <c r="CP45" s="2"/>
      <c r="CQ45" s="2"/>
      <c r="CR45" s="2"/>
      <c r="CS45" s="2"/>
      <c r="CT45" s="2"/>
      <c r="CU45" s="2"/>
      <c r="CV45" s="2"/>
      <c r="CW45" s="2"/>
      <c r="CX45" s="2"/>
      <c r="CY45" s="2"/>
      <c r="CZ45" s="2"/>
      <c r="DA45" s="2"/>
      <c r="DB45" s="2"/>
    </row>
    <row r="46" spans="1:106">
      <c r="A46" s="305" t="e">
        <f>#REF!</f>
        <v>#REF!</v>
      </c>
      <c r="B46" s="305" t="e">
        <f>#REF!</f>
        <v>#REF!</v>
      </c>
      <c r="C46" s="305" t="e">
        <f>#REF!</f>
        <v>#REF!</v>
      </c>
      <c r="D46" s="7"/>
      <c r="F46" s="19">
        <f t="shared" si="23"/>
        <v>2012</v>
      </c>
      <c r="G46" s="248">
        <f>INDEX(HWI[],MATCH(G$2,HWI[F1],0),MATCH($F46,HWI!$7:$7,0)-IF($F46&gt;1988,1,0))</f>
        <v>645</v>
      </c>
      <c r="H46" s="248">
        <f>INDEX(HWI[],MATCH(H$2,HWI[F1],0),MATCH($F46,HWI!$7:$7,0)-IF($F46&gt;1988,1,0))</f>
        <v>519</v>
      </c>
      <c r="I46" s="248">
        <f>INDEX(HWI[],MATCH(I$2,HWI[F1],0),MATCH($F46,HWI!$7:$7,0)-IF($F46&gt;1988,1,0))</f>
        <v>785</v>
      </c>
      <c r="J46" s="248">
        <f>INDEX(HWI[],MATCH(J$2,HWI[F1],0),MATCH($F46,HWI!$7:$7,0)-IF($F46&gt;1988,1,0))</f>
        <v>659</v>
      </c>
      <c r="K46" s="248">
        <f>INDEX(HWI[],MATCH(K$2,HWI[F1],0),MATCH($F46,HWI!$7:$7,0)-IF($F46&gt;1988,1,0))</f>
        <v>618</v>
      </c>
      <c r="L46" s="248">
        <f>INDEX(HWI[],MATCH(L$2,HWI[F1],0),MATCH($F46,HWI!$7:$7,0)-IF($F46&gt;1988,1,0))</f>
        <v>742</v>
      </c>
      <c r="M46" s="248">
        <f>INDEX(HWI[],MATCH(M$2,HWI[F1],0),MATCH($F46,HWI!$7:$7,0)-IF($F46&gt;1988,1,0))</f>
        <v>576</v>
      </c>
      <c r="N46" s="248">
        <f>INDEX(HWI[],MATCH(N$2,HWI[F1],0),MATCH($F46,HWI!$7:$7,0)-IF($F46&gt;1988,1,0))</f>
        <v>640</v>
      </c>
      <c r="O46" s="20"/>
      <c r="P46" s="269">
        <f t="shared" si="3"/>
        <v>2012</v>
      </c>
      <c r="Q46" s="256" t="e">
        <f t="shared" si="4"/>
        <v>#REF!</v>
      </c>
      <c r="R46" s="256" t="e">
        <f t="shared" si="5"/>
        <v>#REF!</v>
      </c>
      <c r="S46" s="256" t="e">
        <f t="shared" si="6"/>
        <v>#REF!</v>
      </c>
      <c r="T46" s="256" t="e">
        <f t="shared" si="7"/>
        <v>#REF!</v>
      </c>
      <c r="U46" s="256" t="e">
        <f t="shared" si="8"/>
        <v>#REF!</v>
      </c>
      <c r="V46" s="256" t="e">
        <f t="shared" si="9"/>
        <v>#REF!</v>
      </c>
      <c r="W46" s="256" t="e">
        <f t="shared" si="10"/>
        <v>#REF!</v>
      </c>
      <c r="X46" s="256" t="e">
        <f t="shared" si="11"/>
        <v>#REF!</v>
      </c>
      <c r="Y46" s="256"/>
      <c r="Z46" s="269">
        <f t="shared" si="12"/>
        <v>2012</v>
      </c>
      <c r="AA46" s="256" t="e">
        <f t="shared" si="13"/>
        <v>#REF!</v>
      </c>
      <c r="AB46" s="256" t="e">
        <f t="shared" si="14"/>
        <v>#REF!</v>
      </c>
      <c r="AC46" s="256" t="e">
        <f t="shared" si="15"/>
        <v>#REF!</v>
      </c>
      <c r="AD46" s="256" t="e">
        <f t="shared" si="16"/>
        <v>#REF!</v>
      </c>
      <c r="AE46" s="256" t="e">
        <f t="shared" si="17"/>
        <v>#REF!</v>
      </c>
      <c r="AF46" s="256" t="e">
        <f t="shared" si="18"/>
        <v>#REF!</v>
      </c>
      <c r="AG46" s="256" t="e">
        <f t="shared" si="19"/>
        <v>#REF!</v>
      </c>
      <c r="AH46" s="256" t="e">
        <f t="shared" si="20"/>
        <v>#REF!</v>
      </c>
      <c r="AI46" s="20"/>
      <c r="AJ46" s="20"/>
      <c r="AK46" s="308" t="e">
        <f>AK45</f>
        <v>#REF!</v>
      </c>
      <c r="AL46" s="306" t="e">
        <f>#REF!</f>
        <v>#REF!</v>
      </c>
      <c r="AM46" s="309" t="e">
        <f>#REF!</f>
        <v>#REF!</v>
      </c>
      <c r="AN46" s="331">
        <f>'CAN DEF'!B69</f>
        <v>104.9467473042005</v>
      </c>
      <c r="AO46" s="9"/>
      <c r="AP46" s="9"/>
      <c r="AQ46" s="9"/>
      <c r="AR46" s="9"/>
      <c r="AS46" s="9"/>
      <c r="AT46" s="9"/>
      <c r="AU46" s="9"/>
      <c r="AV46" s="9"/>
      <c r="AW46" s="9"/>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row>
    <row r="47" spans="1:106">
      <c r="A47" s="305" t="e">
        <f>#REF!</f>
        <v>#REF!</v>
      </c>
      <c r="B47" s="305" t="e">
        <f>#REF!</f>
        <v>#REF!</v>
      </c>
      <c r="C47" s="305" t="e">
        <f>#REF!</f>
        <v>#REF!</v>
      </c>
      <c r="D47" s="7"/>
      <c r="F47" s="19">
        <f t="shared" si="23"/>
        <v>2013</v>
      </c>
      <c r="G47" s="248">
        <f>INDEX(HWI[],MATCH(G$2,HWI[F1],0),MATCH($F47,HWI!$7:$7,0)-IF($F47&gt;1988,1,0))</f>
        <v>653</v>
      </c>
      <c r="H47" s="248">
        <f>INDEX(HWI[],MATCH(H$2,HWI[F1],0),MATCH($F47,HWI!$7:$7,0)-IF($F47&gt;1988,1,0))</f>
        <v>523</v>
      </c>
      <c r="I47" s="248">
        <f>INDEX(HWI[],MATCH(I$2,HWI[F1],0),MATCH($F47,HWI!$7:$7,0)-IF($F47&gt;1988,1,0))</f>
        <v>803</v>
      </c>
      <c r="J47" s="248">
        <f>INDEX(HWI[],MATCH(J$2,HWI[F1],0),MATCH($F47,HWI!$7:$7,0)-IF($F47&gt;1988,1,0))</f>
        <v>673</v>
      </c>
      <c r="K47" s="248">
        <f>INDEX(HWI[],MATCH(K$2,HWI[F1],0),MATCH($F47,HWI!$7:$7,0)-IF($F47&gt;1988,1,0))</f>
        <v>643</v>
      </c>
      <c r="L47" s="248">
        <f>INDEX(HWI[],MATCH(L$2,HWI[F1],0),MATCH($F47,HWI!$7:$7,0)-IF($F47&gt;1988,1,0))</f>
        <v>753</v>
      </c>
      <c r="M47" s="248">
        <f>INDEX(HWI[],MATCH(M$2,HWI[F1],0),MATCH($F47,HWI!$7:$7,0)-IF($F47&gt;1988,1,0))</f>
        <v>585</v>
      </c>
      <c r="N47" s="248">
        <f>INDEX(HWI[],MATCH(N$2,HWI[F1],0),MATCH($F47,HWI!$7:$7,0)-IF($F47&gt;1988,1,0))</f>
        <v>647</v>
      </c>
      <c r="O47" s="84"/>
      <c r="P47" s="269">
        <f t="shared" si="3"/>
        <v>2013</v>
      </c>
      <c r="Q47" s="256" t="e">
        <f t="shared" si="4"/>
        <v>#REF!</v>
      </c>
      <c r="R47" s="256" t="e">
        <f t="shared" si="5"/>
        <v>#REF!</v>
      </c>
      <c r="S47" s="256" t="e">
        <f t="shared" si="6"/>
        <v>#REF!</v>
      </c>
      <c r="T47" s="256" t="e">
        <f t="shared" si="7"/>
        <v>#REF!</v>
      </c>
      <c r="U47" s="256" t="e">
        <f t="shared" si="8"/>
        <v>#REF!</v>
      </c>
      <c r="V47" s="256" t="e">
        <f t="shared" si="9"/>
        <v>#REF!</v>
      </c>
      <c r="W47" s="256" t="e">
        <f t="shared" si="10"/>
        <v>#REF!</v>
      </c>
      <c r="X47" s="256" t="e">
        <f t="shared" si="11"/>
        <v>#REF!</v>
      </c>
      <c r="Y47" s="256"/>
      <c r="Z47" s="269">
        <f t="shared" si="12"/>
        <v>2013</v>
      </c>
      <c r="AA47" s="256" t="e">
        <f t="shared" si="13"/>
        <v>#REF!</v>
      </c>
      <c r="AB47" s="256" t="e">
        <f t="shared" si="14"/>
        <v>#REF!</v>
      </c>
      <c r="AC47" s="256" t="e">
        <f t="shared" si="15"/>
        <v>#REF!</v>
      </c>
      <c r="AD47" s="256" t="e">
        <f t="shared" si="16"/>
        <v>#REF!</v>
      </c>
      <c r="AE47" s="256" t="e">
        <f t="shared" si="17"/>
        <v>#REF!</v>
      </c>
      <c r="AF47" s="256" t="e">
        <f t="shared" si="18"/>
        <v>#REF!</v>
      </c>
      <c r="AG47" s="256" t="e">
        <f t="shared" si="19"/>
        <v>#REF!</v>
      </c>
      <c r="AH47" s="256" t="e">
        <f t="shared" si="20"/>
        <v>#REF!</v>
      </c>
      <c r="AI47" s="84"/>
      <c r="AJ47" s="84"/>
      <c r="AK47" s="308" t="e">
        <f>AK46</f>
        <v>#REF!</v>
      </c>
      <c r="AL47" s="306" t="e">
        <f>#REF!</f>
        <v>#REF!</v>
      </c>
      <c r="AM47" s="309" t="e">
        <f>#REF!</f>
        <v>#REF!</v>
      </c>
      <c r="AN47" s="331">
        <f>'CAN DEF'!B70</f>
        <v>106.3977602802883</v>
      </c>
      <c r="AO47" s="9"/>
      <c r="AP47" s="9"/>
      <c r="AQ47" s="9"/>
      <c r="AR47" s="9"/>
      <c r="AS47" s="9"/>
      <c r="AT47" s="9"/>
      <c r="AU47" s="9"/>
      <c r="AV47" s="9"/>
      <c r="AW47" s="9"/>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row>
    <row r="48" spans="1:106">
      <c r="A48" s="305" t="e">
        <f>#REF!</f>
        <v>#REF!</v>
      </c>
      <c r="B48" s="305" t="e">
        <f>#REF!</f>
        <v>#REF!</v>
      </c>
      <c r="C48" s="305" t="e">
        <f>#REF!</f>
        <v>#REF!</v>
      </c>
      <c r="D48" s="7"/>
      <c r="F48" s="19">
        <f t="shared" si="23"/>
        <v>2014</v>
      </c>
      <c r="G48" s="248">
        <f>INDEX(HWI[],MATCH(G$2,HWI[F1],0),MATCH($F48,HWI!$7:$7,0)-IF($F48&gt;1988,1,0))</f>
        <v>672</v>
      </c>
      <c r="H48" s="248">
        <f>INDEX(HWI[],MATCH(H$2,HWI[F1],0),MATCH($F48,HWI!$7:$7,0)-IF($F48&gt;1988,1,0))</f>
        <v>534</v>
      </c>
      <c r="I48" s="248">
        <f>INDEX(HWI[],MATCH(I$2,HWI[F1],0),MATCH($F48,HWI!$7:$7,0)-IF($F48&gt;1988,1,0))</f>
        <v>838</v>
      </c>
      <c r="J48" s="248">
        <f>INDEX(HWI[],MATCH(J$2,HWI[F1],0),MATCH($F48,HWI!$7:$7,0)-IF($F48&gt;1988,1,0))</f>
        <v>692</v>
      </c>
      <c r="K48" s="248">
        <f>INDEX(HWI[],MATCH(K$2,HWI[F1],0),MATCH($F48,HWI!$7:$7,0)-IF($F48&gt;1988,1,0))</f>
        <v>653</v>
      </c>
      <c r="L48" s="248">
        <f>INDEX(HWI[],MATCH(L$2,HWI[F1],0),MATCH($F48,HWI!$7:$7,0)-IF($F48&gt;1988,1,0))</f>
        <v>772</v>
      </c>
      <c r="M48" s="248">
        <f>INDEX(HWI[],MATCH(M$2,HWI[F1],0),MATCH($F48,HWI!$7:$7,0)-IF($F48&gt;1988,1,0))</f>
        <v>600</v>
      </c>
      <c r="N48" s="248">
        <f>INDEX(HWI[],MATCH(N$2,HWI[F1],0),MATCH($F48,HWI!$7:$7,0)-IF($F48&gt;1988,1,0))</f>
        <v>647</v>
      </c>
      <c r="O48" s="84"/>
      <c r="P48" s="269">
        <f t="shared" si="3"/>
        <v>2014</v>
      </c>
      <c r="Q48" s="256" t="e">
        <f t="shared" si="4"/>
        <v>#REF!</v>
      </c>
      <c r="R48" s="256" t="e">
        <f t="shared" si="5"/>
        <v>#REF!</v>
      </c>
      <c r="S48" s="256" t="e">
        <f t="shared" si="6"/>
        <v>#REF!</v>
      </c>
      <c r="T48" s="256" t="e">
        <f t="shared" si="7"/>
        <v>#REF!</v>
      </c>
      <c r="U48" s="256" t="e">
        <f t="shared" si="8"/>
        <v>#REF!</v>
      </c>
      <c r="V48" s="256" t="e">
        <f t="shared" si="9"/>
        <v>#REF!</v>
      </c>
      <c r="W48" s="256" t="e">
        <f t="shared" si="10"/>
        <v>#REF!</v>
      </c>
      <c r="X48" s="256" t="e">
        <f t="shared" si="11"/>
        <v>#REF!</v>
      </c>
      <c r="Y48" s="256"/>
      <c r="Z48" s="269">
        <f t="shared" si="12"/>
        <v>2014</v>
      </c>
      <c r="AA48" s="256" t="e">
        <f t="shared" si="13"/>
        <v>#REF!</v>
      </c>
      <c r="AB48" s="256" t="e">
        <f t="shared" si="14"/>
        <v>#REF!</v>
      </c>
      <c r="AC48" s="256" t="e">
        <f t="shared" si="15"/>
        <v>#REF!</v>
      </c>
      <c r="AD48" s="256" t="e">
        <f t="shared" si="16"/>
        <v>#REF!</v>
      </c>
      <c r="AE48" s="256" t="e">
        <f t="shared" si="17"/>
        <v>#REF!</v>
      </c>
      <c r="AF48" s="256" t="e">
        <f t="shared" si="18"/>
        <v>#REF!</v>
      </c>
      <c r="AG48" s="256" t="e">
        <f t="shared" si="19"/>
        <v>#REF!</v>
      </c>
      <c r="AH48" s="256" t="e">
        <f t="shared" si="20"/>
        <v>#REF!</v>
      </c>
      <c r="AI48" s="84"/>
      <c r="AJ48" s="84"/>
      <c r="AK48" s="308" t="e">
        <f>AK47</f>
        <v>#REF!</v>
      </c>
      <c r="AL48" s="306" t="e">
        <f>#REF!</f>
        <v>#REF!</v>
      </c>
      <c r="AM48" s="309" t="e">
        <f>#REF!</f>
        <v>#REF!</v>
      </c>
      <c r="AN48" s="331">
        <f>'CAN DEF'!B71</f>
        <v>108.291625876731</v>
      </c>
      <c r="AO48" s="9"/>
      <c r="AP48" s="9"/>
      <c r="AQ48" s="9"/>
      <c r="AR48" s="9"/>
      <c r="AS48" s="9"/>
      <c r="AT48" s="9"/>
      <c r="AU48" s="9"/>
      <c r="AV48" s="9"/>
      <c r="AW48" s="9"/>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row>
    <row r="49" spans="1:106">
      <c r="A49" s="305" t="s">
        <v>0</v>
      </c>
      <c r="B49" s="305"/>
      <c r="C49" s="305"/>
      <c r="D49" s="7"/>
      <c r="F49" s="19">
        <f t="shared" si="23"/>
        <v>2015</v>
      </c>
      <c r="G49" s="248">
        <f>INDEX(HWI[],MATCH(G$2,HWI[F1],0),MATCH($F49,HWI!$7:$7,0)-IF($F49&gt;1988,1,0))</f>
        <v>700</v>
      </c>
      <c r="H49" s="248">
        <f>INDEX(HWI[],MATCH(H$2,HWI[F1],0),MATCH($F49,HWI!$7:$7,0)-IF($F49&gt;1988,1,0))</f>
        <v>550</v>
      </c>
      <c r="I49" s="248">
        <f>INDEX(HWI[],MATCH(I$2,HWI[F1],0),MATCH($F49,HWI!$7:$7,0)-IF($F49&gt;1988,1,0))</f>
        <v>863</v>
      </c>
      <c r="J49" s="248">
        <f>INDEX(HWI[],MATCH(J$2,HWI[F1],0),MATCH($F49,HWI!$7:$7,0)-IF($F49&gt;1988,1,0))</f>
        <v>711</v>
      </c>
      <c r="K49" s="248">
        <f>INDEX(HWI[],MATCH(K$2,HWI[F1],0),MATCH($F49,HWI!$7:$7,0)-IF($F49&gt;1988,1,0))</f>
        <v>659</v>
      </c>
      <c r="L49" s="248">
        <f>INDEX(HWI[],MATCH(L$2,HWI[F1],0),MATCH($F49,HWI!$7:$7,0)-IF($F49&gt;1988,1,0))</f>
        <v>790</v>
      </c>
      <c r="M49" s="248">
        <f>INDEX(HWI[],MATCH(M$2,HWI[F1],0),MATCH($F49,HWI!$7:$7,0)-IF($F49&gt;1988,1,0))</f>
        <v>611</v>
      </c>
      <c r="N49" s="248">
        <f>INDEX(HWI[],MATCH(N$2,HWI[F1],0),MATCH($F49,HWI!$7:$7,0)-IF($F49&gt;1988,1,0))</f>
        <v>648</v>
      </c>
      <c r="O49" s="20"/>
      <c r="P49" s="269">
        <f>F49</f>
        <v>2015</v>
      </c>
      <c r="Q49" s="256" t="e">
        <f>G49*$AK49</f>
        <v>#REF!</v>
      </c>
      <c r="R49" s="256" t="e">
        <f>H49*$AK49</f>
        <v>#REF!</v>
      </c>
      <c r="S49" s="256" t="e">
        <f t="shared" si="6"/>
        <v>#REF!</v>
      </c>
      <c r="T49" s="256" t="e">
        <f t="shared" si="7"/>
        <v>#REF!</v>
      </c>
      <c r="U49" s="256" t="e">
        <f t="shared" si="8"/>
        <v>#REF!</v>
      </c>
      <c r="V49" s="256" t="e">
        <f>L49*$AK49</f>
        <v>#REF!</v>
      </c>
      <c r="W49" s="256" t="e">
        <f>M49*$AK49</f>
        <v>#REF!</v>
      </c>
      <c r="X49" s="256" t="e">
        <f>N49*$AK49</f>
        <v>#REF!</v>
      </c>
      <c r="Y49" s="256"/>
      <c r="Z49" s="269">
        <f t="shared" si="12"/>
        <v>2015</v>
      </c>
      <c r="AA49" s="256">
        <f t="shared" ref="AA49:AH49" si="28">G49*$AM55</f>
        <v>848.4</v>
      </c>
      <c r="AB49" s="256">
        <f t="shared" si="28"/>
        <v>666.6</v>
      </c>
      <c r="AC49" s="256">
        <f t="shared" si="15"/>
        <v>0</v>
      </c>
      <c r="AD49" s="256">
        <f t="shared" si="28"/>
        <v>861.73199999999997</v>
      </c>
      <c r="AE49" s="256">
        <f t="shared" si="28"/>
        <v>798.70799999999997</v>
      </c>
      <c r="AF49" s="256">
        <f t="shared" si="28"/>
        <v>957.48</v>
      </c>
      <c r="AG49" s="256">
        <f t="shared" si="28"/>
        <v>740.53199999999993</v>
      </c>
      <c r="AH49" s="256">
        <f t="shared" si="28"/>
        <v>785.37599999999998</v>
      </c>
      <c r="AI49" s="20"/>
      <c r="AJ49" s="20"/>
      <c r="AK49" s="308" t="e">
        <f>AK48</f>
        <v>#REF!</v>
      </c>
      <c r="AL49" s="271"/>
      <c r="AM49" s="310" t="s">
        <v>275</v>
      </c>
      <c r="AN49" s="256"/>
      <c r="AO49" s="9"/>
      <c r="AP49" s="9"/>
      <c r="AQ49" s="9"/>
      <c r="AR49" s="9"/>
      <c r="AS49" s="9"/>
      <c r="AT49" s="9"/>
      <c r="AU49" s="9"/>
      <c r="AV49" s="9"/>
      <c r="AW49" s="9"/>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row>
    <row r="50" spans="1:106" s="7" customFormat="1">
      <c r="A50" s="305"/>
      <c r="B50" s="306" t="e">
        <f>LOGEST(B4:B48,$A4:$A48)</f>
        <v>#VALUE!</v>
      </c>
      <c r="C50" s="306" t="e">
        <f>LOGEST(C4:C48,$A4:$A48)</f>
        <v>#VALUE!</v>
      </c>
      <c r="F50" s="19">
        <f t="shared" si="23"/>
        <v>2016</v>
      </c>
      <c r="G50" s="248">
        <f>INDEX(HWI[],MATCH(G$2,HWI[F1],0),MATCH($F50,HWI!$7:$7,0)-IF($F50&gt;1988,1,0))</f>
        <v>714</v>
      </c>
      <c r="H50" s="248">
        <f>INDEX(HWI[],MATCH(H$2,HWI[F1],0),MATCH($F50,HWI!$7:$7,0)-IF($F50&gt;1988,1,0))</f>
        <v>561</v>
      </c>
      <c r="I50" s="248">
        <f>INDEX(HWI[],MATCH(I$2,HWI[F1],0),MATCH($F50,HWI!$7:$7,0)-IF($F50&gt;1988,1,0))</f>
        <v>903</v>
      </c>
      <c r="J50" s="248">
        <f>INDEX(HWI[],MATCH(J$2,HWI[F1],0),MATCH($F50,HWI!$7:$7,0)-IF($F50&gt;1988,1,0))</f>
        <v>723</v>
      </c>
      <c r="K50" s="248">
        <f>INDEX(HWI[],MATCH(K$2,HWI[F1],0),MATCH($F50,HWI!$7:$7,0)-IF($F50&gt;1988,1,0))</f>
        <v>683</v>
      </c>
      <c r="L50" s="248">
        <f>INDEX(HWI[],MATCH(L$2,HWI[F1],0),MATCH($F50,HWI!$7:$7,0)-IF($F50&gt;1988,1,0))</f>
        <v>801</v>
      </c>
      <c r="M50" s="248">
        <f>INDEX(HWI[],MATCH(M$2,HWI[F1],0),MATCH($F50,HWI!$7:$7,0)-IF($F50&gt;1988,1,0))</f>
        <v>620</v>
      </c>
      <c r="N50" s="248">
        <f>INDEX(HWI[],MATCH(N$2,HWI[F1],0),MATCH($F50,HWI!$7:$7,0)-IF($F50&gt;1988,1,0))</f>
        <v>666</v>
      </c>
      <c r="O50" s="246"/>
      <c r="P50" s="269"/>
      <c r="Q50" s="256"/>
      <c r="R50" s="256"/>
      <c r="S50" s="256"/>
      <c r="T50" s="256"/>
      <c r="U50" s="256"/>
      <c r="V50" s="256"/>
      <c r="W50" s="256"/>
      <c r="X50" s="256"/>
      <c r="Y50" s="256"/>
      <c r="Z50" s="269"/>
      <c r="AA50" s="256"/>
      <c r="AB50" s="256"/>
      <c r="AC50" s="256"/>
      <c r="AD50" s="256"/>
      <c r="AE50" s="256"/>
      <c r="AF50" s="256"/>
      <c r="AG50" s="256"/>
      <c r="AH50" s="256"/>
      <c r="AI50" s="246"/>
      <c r="AJ50" s="246"/>
      <c r="AK50" s="308"/>
      <c r="AL50" s="271"/>
      <c r="AM50" s="310"/>
      <c r="AN50" s="256"/>
      <c r="AO50" s="9"/>
      <c r="AP50" s="9"/>
      <c r="AQ50" s="9"/>
      <c r="AR50" s="9"/>
      <c r="AS50" s="9"/>
      <c r="AT50" s="9"/>
      <c r="AU50" s="9"/>
      <c r="AV50" s="9"/>
      <c r="AW50" s="9"/>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row>
    <row r="51" spans="1:106" s="7" customFormat="1">
      <c r="A51" s="82"/>
      <c r="B51" s="82"/>
      <c r="C51" s="82"/>
      <c r="F51" s="19">
        <f t="shared" si="23"/>
        <v>2017</v>
      </c>
      <c r="G51" s="248">
        <f>INDEX(HWI[],MATCH(G$2,HWI[F1],0),MATCH($F51,HWI!$7:$7,0)-IF($F51&gt;1988,1,0))</f>
        <v>711</v>
      </c>
      <c r="H51" s="248">
        <f>INDEX(HWI[],MATCH(H$2,HWI[F1],0),MATCH($F51,HWI!$7:$7,0)-IF($F51&gt;1988,1,0))</f>
        <v>563</v>
      </c>
      <c r="I51" s="248">
        <f>INDEX(HWI[],MATCH(I$2,HWI[F1],0),MATCH($F51,HWI!$7:$7,0)-IF($F51&gt;1988,1,0))</f>
        <v>944</v>
      </c>
      <c r="J51" s="248">
        <f>INDEX(HWI[],MATCH(J$2,HWI[F1],0),MATCH($F51,HWI!$7:$7,0)-IF($F51&gt;1988,1,0))</f>
        <v>733</v>
      </c>
      <c r="K51" s="248">
        <f>INDEX(HWI[],MATCH(K$2,HWI[F1],0),MATCH($F51,HWI!$7:$7,0)-IF($F51&gt;1988,1,0))</f>
        <v>669</v>
      </c>
      <c r="L51" s="248">
        <f>INDEX(HWI[],MATCH(L$2,HWI[F1],0),MATCH($F51,HWI!$7:$7,0)-IF($F51&gt;1988,1,0))</f>
        <v>818</v>
      </c>
      <c r="M51" s="248">
        <f>INDEX(HWI[],MATCH(M$2,HWI[F1],0),MATCH($F51,HWI!$7:$7,0)-IF($F51&gt;1988,1,0))</f>
        <v>617</v>
      </c>
      <c r="N51" s="248">
        <f>INDEX(HWI[],MATCH(N$2,HWI[F1],0),MATCH($F51,HWI!$7:$7,0)-IF($F51&gt;1988,1,0))</f>
        <v>679</v>
      </c>
      <c r="O51" s="246"/>
      <c r="P51" s="269"/>
      <c r="Q51" s="256"/>
      <c r="R51" s="256"/>
      <c r="S51" s="256"/>
      <c r="T51" s="256"/>
      <c r="U51" s="256"/>
      <c r="V51" s="256"/>
      <c r="W51" s="256"/>
      <c r="X51" s="256"/>
      <c r="Y51" s="256"/>
      <c r="Z51" s="269"/>
      <c r="AA51" s="256"/>
      <c r="AB51" s="256"/>
      <c r="AC51" s="256"/>
      <c r="AD51" s="256"/>
      <c r="AE51" s="256"/>
      <c r="AF51" s="256"/>
      <c r="AG51" s="256"/>
      <c r="AH51" s="256"/>
      <c r="AI51" s="246"/>
      <c r="AJ51" s="246"/>
      <c r="AK51" s="308"/>
      <c r="AL51" s="271"/>
      <c r="AM51" s="310"/>
      <c r="AN51" s="256"/>
      <c r="AO51" s="9"/>
      <c r="AP51" s="9"/>
      <c r="AQ51" s="9"/>
      <c r="AR51" s="9"/>
      <c r="AS51" s="9"/>
      <c r="AT51" s="9"/>
      <c r="AU51" s="9"/>
      <c r="AV51" s="9"/>
      <c r="AW51" s="9"/>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row>
    <row r="52" spans="1:106">
      <c r="E52" s="7"/>
      <c r="F52" s="19"/>
      <c r="M52" s="2"/>
      <c r="N52" s="2"/>
      <c r="O52" s="2"/>
      <c r="P52" s="2"/>
      <c r="Q52" s="2"/>
      <c r="R52" s="2"/>
      <c r="S52" s="2"/>
      <c r="T52" s="2"/>
      <c r="U52" s="2"/>
      <c r="V52" s="2"/>
      <c r="W52" s="2"/>
      <c r="X52" s="2"/>
      <c r="Y52" s="20"/>
      <c r="Z52" s="20"/>
      <c r="AA52" s="20"/>
      <c r="AB52" s="20"/>
      <c r="AC52" s="95"/>
      <c r="AD52" s="20"/>
      <c r="AE52" s="20"/>
      <c r="AF52" s="20"/>
      <c r="AG52" s="20"/>
      <c r="AH52" s="20"/>
      <c r="AI52" s="20"/>
      <c r="AJ52" s="20"/>
      <c r="AK52" s="414" t="s">
        <v>277</v>
      </c>
      <c r="AL52" s="414"/>
      <c r="AM52" s="414"/>
      <c r="AN52" s="311"/>
      <c r="AO52" s="9"/>
      <c r="AP52" s="9"/>
      <c r="AQ52" s="9"/>
      <c r="AR52" s="9"/>
      <c r="AS52" s="9"/>
      <c r="AT52" s="9"/>
      <c r="AU52" s="9"/>
      <c r="AV52" s="9"/>
      <c r="AW52" s="9"/>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row>
    <row r="53" spans="1:106">
      <c r="A53" s="417" t="s">
        <v>454</v>
      </c>
      <c r="B53" s="417"/>
      <c r="C53" s="95"/>
      <c r="E53" s="7"/>
      <c r="F53" s="19"/>
      <c r="M53" s="2"/>
      <c r="N53" s="2"/>
      <c r="O53" s="2"/>
      <c r="P53" s="2"/>
      <c r="Q53" s="2"/>
      <c r="R53" s="2"/>
      <c r="S53" s="2"/>
      <c r="T53" s="2"/>
      <c r="U53" s="2"/>
      <c r="V53" s="2"/>
      <c r="W53" s="2"/>
      <c r="X53" s="2"/>
      <c r="Y53" s="20"/>
      <c r="Z53" s="20"/>
      <c r="AA53" s="20"/>
      <c r="AB53" s="20"/>
      <c r="AC53" s="95"/>
      <c r="AD53" s="20"/>
      <c r="AE53" s="20"/>
      <c r="AF53" s="20"/>
      <c r="AG53" s="20"/>
      <c r="AH53" s="20"/>
      <c r="AI53" s="20"/>
      <c r="AJ53" s="20"/>
      <c r="AK53" s="381" t="s">
        <v>278</v>
      </c>
      <c r="AL53" s="381"/>
      <c r="AM53" s="306">
        <v>1.212</v>
      </c>
      <c r="AN53" s="271"/>
      <c r="AP53" s="9"/>
      <c r="AQ53" s="9"/>
      <c r="AR53" s="9"/>
      <c r="AS53" s="9"/>
      <c r="AT53" s="9"/>
      <c r="AU53" s="9"/>
      <c r="AV53" s="9"/>
      <c r="AW53" s="9"/>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row>
    <row r="54" spans="1:106">
      <c r="A54" s="20">
        <v>1</v>
      </c>
      <c r="B54" s="20">
        <v>100</v>
      </c>
      <c r="C54" s="95"/>
      <c r="E54" s="7"/>
      <c r="F54" s="269"/>
      <c r="G54" s="253"/>
      <c r="H54" s="253"/>
      <c r="I54" s="253"/>
      <c r="J54" s="381" t="s">
        <v>49</v>
      </c>
      <c r="K54" s="381" t="s">
        <v>212</v>
      </c>
      <c r="L54" s="253"/>
      <c r="M54" s="253"/>
      <c r="N54" s="253"/>
      <c r="O54" s="253"/>
      <c r="P54" s="256"/>
      <c r="Q54" s="253"/>
      <c r="R54" s="253"/>
      <c r="S54" s="253"/>
      <c r="T54" s="381" t="s">
        <v>49</v>
      </c>
      <c r="U54" s="381" t="s">
        <v>212</v>
      </c>
      <c r="V54" s="253"/>
      <c r="W54" s="253"/>
      <c r="X54" s="253"/>
      <c r="Y54" s="256"/>
      <c r="Z54" s="256"/>
      <c r="AA54" s="253"/>
      <c r="AB54" s="253"/>
      <c r="AC54" s="253"/>
      <c r="AD54" s="381" t="s">
        <v>49</v>
      </c>
      <c r="AE54" s="381" t="s">
        <v>212</v>
      </c>
      <c r="AF54" s="253"/>
      <c r="AG54" s="253"/>
      <c r="AH54" s="253"/>
      <c r="AI54" s="20"/>
      <c r="AJ54" s="20"/>
      <c r="AK54" s="382"/>
      <c r="AL54" s="382"/>
      <c r="AM54" s="306">
        <v>1.2789999999999999</v>
      </c>
      <c r="AN54" s="271"/>
      <c r="AP54" s="9"/>
      <c r="AQ54" s="9"/>
      <c r="AR54" s="9"/>
      <c r="AS54" s="9"/>
      <c r="AT54" s="9"/>
      <c r="AU54" s="9"/>
      <c r="AV54" s="9"/>
      <c r="AW54" s="9"/>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row>
    <row r="55" spans="1:106" ht="13.5" thickBot="1">
      <c r="A55" s="20">
        <f>A54+1</f>
        <v>2</v>
      </c>
      <c r="B55" s="20">
        <f>B54*(1.02)</f>
        <v>102</v>
      </c>
      <c r="C55" s="95"/>
      <c r="E55" s="7"/>
      <c r="F55" s="269"/>
      <c r="G55" s="284" t="s">
        <v>43</v>
      </c>
      <c r="H55" s="284" t="s">
        <v>44</v>
      </c>
      <c r="I55" s="284" t="s">
        <v>256</v>
      </c>
      <c r="J55" s="382"/>
      <c r="K55" s="382"/>
      <c r="L55" s="284" t="s">
        <v>45</v>
      </c>
      <c r="M55" s="284" t="s">
        <v>114</v>
      </c>
      <c r="N55" s="284" t="s">
        <v>47</v>
      </c>
      <c r="O55" s="327"/>
      <c r="P55" s="256"/>
      <c r="Q55" s="284" t="s">
        <v>43</v>
      </c>
      <c r="R55" s="284" t="s">
        <v>44</v>
      </c>
      <c r="S55" s="284" t="s">
        <v>256</v>
      </c>
      <c r="T55" s="382"/>
      <c r="U55" s="382"/>
      <c r="V55" s="284" t="s">
        <v>45</v>
      </c>
      <c r="W55" s="284" t="s">
        <v>114</v>
      </c>
      <c r="X55" s="284" t="s">
        <v>47</v>
      </c>
      <c r="Y55" s="256"/>
      <c r="Z55" s="256"/>
      <c r="AA55" s="284" t="s">
        <v>43</v>
      </c>
      <c r="AB55" s="284" t="s">
        <v>44</v>
      </c>
      <c r="AC55" s="284" t="s">
        <v>256</v>
      </c>
      <c r="AD55" s="382"/>
      <c r="AE55" s="382"/>
      <c r="AF55" s="284" t="s">
        <v>45</v>
      </c>
      <c r="AG55" s="284" t="s">
        <v>114</v>
      </c>
      <c r="AH55" s="284" t="s">
        <v>47</v>
      </c>
      <c r="AI55" s="20"/>
      <c r="AJ55" s="20"/>
      <c r="AK55" s="413">
        <v>1</v>
      </c>
      <c r="AL55" s="413"/>
      <c r="AM55" s="312">
        <f>IF(AN52=1,AM54,AM53)</f>
        <v>1.212</v>
      </c>
      <c r="AN55" s="271"/>
      <c r="AP55" s="9"/>
      <c r="AQ55" s="9"/>
      <c r="AR55" s="9"/>
      <c r="AS55" s="9"/>
      <c r="AT55" s="9"/>
      <c r="AU55" s="9"/>
      <c r="AV55" s="9"/>
      <c r="AW55" s="9"/>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row>
    <row r="56" spans="1:106" ht="13.5" thickTop="1">
      <c r="A56" s="211">
        <f t="shared" ref="A56:A66" si="29">A55+1</f>
        <v>3</v>
      </c>
      <c r="B56" s="211">
        <f t="shared" ref="B56:B66" si="30">B55*(1.02)</f>
        <v>104.04</v>
      </c>
      <c r="C56" s="95"/>
      <c r="E56" s="7"/>
      <c r="F56" s="328" t="s">
        <v>152</v>
      </c>
      <c r="G56" s="318">
        <f t="shared" ref="G56:H56" si="31">LOGEST(G4:G51,$F4:$F51)-1</f>
        <v>4.3029518910788767E-2</v>
      </c>
      <c r="H56" s="318">
        <f t="shared" si="31"/>
        <v>3.8103480968555647E-2</v>
      </c>
      <c r="I56" s="318">
        <f>LOGEST(I4:I51,$F4:$F51)-1</f>
        <v>4.5920608193666057E-2</v>
      </c>
      <c r="J56" s="318" t="e">
        <f t="shared" ref="J56" si="32">LOGEST(J4:J48,$A4:$A48)-1</f>
        <v>#VALUE!</v>
      </c>
      <c r="K56" s="318">
        <f t="shared" ref="K56:N56" si="33">LOGEST(K4:K51,$F4:$F51)-1</f>
        <v>4.163391831294172E-2</v>
      </c>
      <c r="L56" s="318">
        <f t="shared" si="33"/>
        <v>4.5349681545323373E-2</v>
      </c>
      <c r="M56" s="318">
        <f t="shared" si="33"/>
        <v>4.0425269292020616E-2</v>
      </c>
      <c r="N56" s="318">
        <f t="shared" si="33"/>
        <v>4.4369804901746468E-2</v>
      </c>
      <c r="O56" s="318"/>
      <c r="P56" s="318"/>
      <c r="Q56" s="318" t="e">
        <f>LOGEST(Q4:Q48,$A4:$A48)-1</f>
        <v>#VALUE!</v>
      </c>
      <c r="R56" s="318" t="e">
        <f t="shared" ref="R56:X56" si="34">LOGEST(R4:R48,$A4:$A48)-1</f>
        <v>#VALUE!</v>
      </c>
      <c r="S56" s="318" t="e">
        <f>LOGEST(S4:S48,$A4:$A48)-1</f>
        <v>#VALUE!</v>
      </c>
      <c r="T56" s="318" t="e">
        <f t="shared" si="34"/>
        <v>#VALUE!</v>
      </c>
      <c r="U56" s="318" t="e">
        <f>LOGEST(U4:U48,$A4:$A48)-1</f>
        <v>#VALUE!</v>
      </c>
      <c r="V56" s="318" t="e">
        <f t="shared" si="34"/>
        <v>#VALUE!</v>
      </c>
      <c r="W56" s="318" t="e">
        <f t="shared" si="34"/>
        <v>#VALUE!</v>
      </c>
      <c r="X56" s="318" t="e">
        <f t="shared" si="34"/>
        <v>#VALUE!</v>
      </c>
      <c r="Y56" s="256"/>
      <c r="Z56" s="256"/>
      <c r="AA56" s="318" t="e">
        <f>LOGEST(AA4:AA48,$A4:$A48)-1</f>
        <v>#VALUE!</v>
      </c>
      <c r="AB56" s="318" t="e">
        <f t="shared" ref="AB56:AH56" si="35">LOGEST(AB4:AB48,$A4:$A48)-1</f>
        <v>#VALUE!</v>
      </c>
      <c r="AC56" s="318" t="e">
        <f>LOGEST(AC4:AC48,$A4:$A48)-1</f>
        <v>#VALUE!</v>
      </c>
      <c r="AD56" s="318" t="e">
        <f t="shared" si="35"/>
        <v>#VALUE!</v>
      </c>
      <c r="AE56" s="318" t="e">
        <f t="shared" si="35"/>
        <v>#VALUE!</v>
      </c>
      <c r="AF56" s="318" t="e">
        <f t="shared" si="35"/>
        <v>#VALUE!</v>
      </c>
      <c r="AG56" s="318" t="e">
        <f t="shared" si="35"/>
        <v>#VALUE!</v>
      </c>
      <c r="AH56" s="318" t="e">
        <f t="shared" si="35"/>
        <v>#VALUE!</v>
      </c>
      <c r="AI56" s="20"/>
      <c r="AJ56" s="20"/>
      <c r="AK56" s="271"/>
      <c r="AL56" s="271"/>
      <c r="AM56" s="271"/>
      <c r="AN56" s="271"/>
      <c r="AP56" s="9"/>
      <c r="AQ56" s="9"/>
      <c r="AR56" s="9"/>
      <c r="AS56" s="9"/>
      <c r="AT56" s="9"/>
      <c r="AU56" s="9"/>
      <c r="AV56" s="9"/>
      <c r="AW56" s="9"/>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row>
    <row r="57" spans="1:106">
      <c r="A57" s="211">
        <f t="shared" si="29"/>
        <v>4</v>
      </c>
      <c r="B57" s="211">
        <f t="shared" si="30"/>
        <v>106.1208</v>
      </c>
      <c r="C57" s="95"/>
      <c r="E57" s="7"/>
      <c r="F57" s="328" t="s">
        <v>1267</v>
      </c>
      <c r="G57" s="318">
        <f t="shared" ref="G57:H57" si="36">LOGEST(G31:G51,$F31:$F51)-1</f>
        <v>3.6604207483668327E-2</v>
      </c>
      <c r="H57" s="318">
        <f t="shared" si="36"/>
        <v>3.1221346735158306E-2</v>
      </c>
      <c r="I57" s="318">
        <f>LOGEST(I31:I51,$F31:$F51)-1</f>
        <v>5.2001439555139806E-2</v>
      </c>
      <c r="J57" s="318">
        <f t="shared" ref="J57" si="37">LOGEST(J31:J49,$F31:$F49)-1</f>
        <v>4.5419110498685411E-2</v>
      </c>
      <c r="K57" s="318">
        <f t="shared" ref="K57:N57" si="38">LOGEST(K31:K51,$F31:$F51)-1</f>
        <v>3.5806925725018424E-2</v>
      </c>
      <c r="L57" s="318">
        <f t="shared" si="38"/>
        <v>4.7128214314464456E-2</v>
      </c>
      <c r="M57" s="318">
        <f t="shared" si="38"/>
        <v>3.2856813870858481E-2</v>
      </c>
      <c r="N57" s="318">
        <f t="shared" si="38"/>
        <v>2.8847837803304355E-2</v>
      </c>
      <c r="O57" s="318"/>
      <c r="P57" s="318"/>
      <c r="Q57" s="318" t="e">
        <f t="shared" ref="Q57:X57" si="39">LOGEST(Q31:Q49,$F31:$F49)-1</f>
        <v>#VALUE!</v>
      </c>
      <c r="R57" s="318" t="e">
        <f t="shared" si="39"/>
        <v>#VALUE!</v>
      </c>
      <c r="S57" s="318" t="e">
        <f>LOGEST(S31:S49,$F31:$F49)-1</f>
        <v>#VALUE!</v>
      </c>
      <c r="T57" s="318" t="e">
        <f t="shared" si="39"/>
        <v>#VALUE!</v>
      </c>
      <c r="U57" s="318" t="e">
        <f t="shared" si="39"/>
        <v>#VALUE!</v>
      </c>
      <c r="V57" s="318" t="e">
        <f t="shared" si="39"/>
        <v>#VALUE!</v>
      </c>
      <c r="W57" s="318" t="e">
        <f t="shared" si="39"/>
        <v>#VALUE!</v>
      </c>
      <c r="X57" s="318" t="e">
        <f t="shared" si="39"/>
        <v>#VALUE!</v>
      </c>
      <c r="Y57" s="256"/>
      <c r="Z57" s="256"/>
      <c r="AA57" s="318" t="e">
        <f>LOGEST(AA31:AA48,$F31:$F48)-1</f>
        <v>#VALUE!</v>
      </c>
      <c r="AB57" s="318" t="e">
        <f t="shared" ref="AB57:AH57" si="40">LOGEST(AB31:AB48,$F31:$F48)-1</f>
        <v>#VALUE!</v>
      </c>
      <c r="AC57" s="318" t="e">
        <f>LOGEST(AC31:AC48,$F31:$F48)-1</f>
        <v>#VALUE!</v>
      </c>
      <c r="AD57" s="318" t="e">
        <f t="shared" si="40"/>
        <v>#VALUE!</v>
      </c>
      <c r="AE57" s="318" t="e">
        <f t="shared" si="40"/>
        <v>#VALUE!</v>
      </c>
      <c r="AF57" s="318" t="e">
        <f t="shared" si="40"/>
        <v>#VALUE!</v>
      </c>
      <c r="AG57" s="318" t="e">
        <f t="shared" si="40"/>
        <v>#VALUE!</v>
      </c>
      <c r="AH57" s="318" t="e">
        <f t="shared" si="40"/>
        <v>#VALUE!</v>
      </c>
      <c r="AI57" s="20"/>
      <c r="AJ57" s="20"/>
      <c r="AK57" s="381" t="s">
        <v>148</v>
      </c>
      <c r="AL57" s="381"/>
      <c r="AM57" s="412" t="s">
        <v>149</v>
      </c>
      <c r="AN57" s="412"/>
      <c r="AO57" s="9"/>
      <c r="AP57" s="9"/>
      <c r="AQ57" s="9"/>
      <c r="AR57" s="9"/>
      <c r="AS57" s="9"/>
      <c r="AT57" s="9"/>
      <c r="AU57" s="9"/>
      <c r="AV57" s="9"/>
      <c r="AW57" s="9"/>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row>
    <row r="58" spans="1:106">
      <c r="A58" s="211">
        <f t="shared" si="29"/>
        <v>5</v>
      </c>
      <c r="B58" s="211">
        <f t="shared" si="30"/>
        <v>108.243216</v>
      </c>
      <c r="C58" s="95"/>
      <c r="E58" s="7"/>
      <c r="F58" s="9"/>
      <c r="G58" s="20"/>
      <c r="H58" s="20"/>
      <c r="I58" s="95"/>
      <c r="J58" s="20"/>
      <c r="K58" s="20"/>
      <c r="L58" s="20"/>
      <c r="M58" s="20"/>
      <c r="N58" s="20"/>
      <c r="O58" s="20"/>
      <c r="P58" s="20"/>
      <c r="Q58" s="20"/>
      <c r="R58" s="20"/>
      <c r="S58" s="95"/>
      <c r="T58" s="20"/>
      <c r="U58" s="20"/>
      <c r="V58" s="20"/>
      <c r="W58" s="20"/>
      <c r="X58" s="20"/>
      <c r="Y58" s="20"/>
      <c r="Z58" s="20"/>
      <c r="AA58" s="20"/>
      <c r="AB58" s="20"/>
      <c r="AC58" s="95"/>
      <c r="AD58" s="20"/>
      <c r="AE58" s="20"/>
      <c r="AF58" s="20"/>
      <c r="AG58" s="20"/>
      <c r="AH58" s="20"/>
      <c r="AI58" s="20"/>
      <c r="AJ58" s="20"/>
      <c r="AK58" s="382"/>
      <c r="AL58" s="382"/>
      <c r="AM58" s="313" t="s">
        <v>150</v>
      </c>
      <c r="AN58" s="313" t="s">
        <v>151</v>
      </c>
      <c r="AO58" s="9"/>
      <c r="AP58" s="9"/>
      <c r="AQ58" s="9"/>
      <c r="AR58" s="9"/>
      <c r="AS58" s="9"/>
      <c r="AT58" s="9"/>
      <c r="AU58" s="9"/>
      <c r="AV58" s="9"/>
      <c r="AW58" s="9"/>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row>
    <row r="59" spans="1:106">
      <c r="A59" s="211">
        <f t="shared" si="29"/>
        <v>6</v>
      </c>
      <c r="B59" s="211">
        <f t="shared" si="30"/>
        <v>110.40808032000001</v>
      </c>
      <c r="C59" s="95"/>
      <c r="E59" s="7"/>
      <c r="F59" s="253"/>
      <c r="G59" s="253"/>
      <c r="H59" s="253"/>
      <c r="I59" s="253"/>
      <c r="J59" s="381" t="s">
        <v>49</v>
      </c>
      <c r="K59" s="329"/>
      <c r="L59" s="253"/>
      <c r="M59" s="253"/>
      <c r="N59" s="253"/>
      <c r="O59" s="2"/>
      <c r="P59" s="2"/>
      <c r="Q59" s="2"/>
      <c r="R59" s="2"/>
      <c r="S59" s="2"/>
      <c r="T59" s="2"/>
      <c r="U59" s="2"/>
      <c r="V59" s="2"/>
      <c r="W59" s="2"/>
      <c r="X59" s="2"/>
      <c r="Y59" s="20"/>
      <c r="Z59" s="20"/>
      <c r="AA59" s="20"/>
      <c r="AB59" s="20"/>
      <c r="AC59" s="95"/>
      <c r="AD59" s="20"/>
      <c r="AE59" s="20"/>
      <c r="AF59" s="20"/>
      <c r="AG59" s="20"/>
      <c r="AH59" s="20"/>
      <c r="AI59" s="20"/>
      <c r="AJ59" s="20"/>
      <c r="AK59" s="314" t="s">
        <v>146</v>
      </c>
      <c r="AL59" s="315" t="e">
        <f>#REF!</f>
        <v>#REF!</v>
      </c>
      <c r="AM59" s="316" t="e">
        <f>LOGEST(AM31:AM48,$F31:$F48)-1</f>
        <v>#VALUE!</v>
      </c>
      <c r="AN59" s="316">
        <f>LOGEST(AN31:AN48,$F31:$F48)-1</f>
        <v>2.3575698032695769E-2</v>
      </c>
      <c r="AO59" s="9"/>
      <c r="AP59" s="9"/>
      <c r="AQ59" s="9"/>
      <c r="AR59" s="9"/>
      <c r="AS59" s="9"/>
      <c r="AT59" s="9"/>
      <c r="AU59" s="9"/>
      <c r="AV59" s="9"/>
      <c r="AW59" s="9"/>
      <c r="AX59" s="2"/>
      <c r="AY59" s="2"/>
      <c r="AZ59" s="2"/>
      <c r="BA59" s="85"/>
      <c r="BB59" s="9"/>
      <c r="BC59" s="9">
        <v>97</v>
      </c>
      <c r="BD59" s="9">
        <v>97</v>
      </c>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row>
    <row r="60" spans="1:106">
      <c r="A60" s="211">
        <f t="shared" si="29"/>
        <v>7</v>
      </c>
      <c r="B60" s="211">
        <f t="shared" si="30"/>
        <v>112.61624192640001</v>
      </c>
      <c r="C60" s="95"/>
      <c r="E60" s="7"/>
      <c r="F60" s="284" t="s">
        <v>7</v>
      </c>
      <c r="G60" s="284" t="s">
        <v>43</v>
      </c>
      <c r="H60" s="284" t="s">
        <v>44</v>
      </c>
      <c r="I60" s="284"/>
      <c r="J60" s="382"/>
      <c r="K60" s="330"/>
      <c r="L60" s="284" t="s">
        <v>45</v>
      </c>
      <c r="M60" s="284" t="s">
        <v>114</v>
      </c>
      <c r="N60" s="284" t="s">
        <v>47</v>
      </c>
      <c r="O60" s="76"/>
      <c r="P60" s="76"/>
      <c r="Q60" s="76"/>
      <c r="R60" s="76"/>
      <c r="S60" s="76"/>
      <c r="T60" s="76"/>
      <c r="U60" s="76"/>
      <c r="V60" s="76"/>
      <c r="W60" s="76"/>
      <c r="X60" s="76"/>
      <c r="Y60" s="20"/>
      <c r="Z60" s="20"/>
      <c r="AA60" s="20"/>
      <c r="AB60" s="20"/>
      <c r="AC60" s="95"/>
      <c r="AD60" s="20"/>
      <c r="AE60" s="20"/>
      <c r="AF60" s="20"/>
      <c r="AG60" s="20"/>
      <c r="AH60" s="20"/>
      <c r="AI60" s="20"/>
      <c r="AJ60" s="20"/>
      <c r="AK60" s="253" t="s">
        <v>157</v>
      </c>
      <c r="AL60" s="315" t="e">
        <f>#REF!</f>
        <v>#REF!</v>
      </c>
      <c r="AM60" s="317"/>
      <c r="AN60" s="317"/>
      <c r="AO60" s="9"/>
      <c r="AP60" s="9"/>
      <c r="AQ60" s="9"/>
      <c r="AR60" s="9"/>
      <c r="AS60" s="9"/>
      <c r="AT60" s="9"/>
      <c r="AU60" s="9"/>
      <c r="AV60" s="9"/>
      <c r="AW60" s="9"/>
      <c r="AX60" s="2"/>
      <c r="AY60" s="2"/>
      <c r="AZ60" s="2"/>
      <c r="BA60" s="85"/>
      <c r="BB60" s="9"/>
      <c r="BC60" s="9">
        <v>98</v>
      </c>
      <c r="BD60" s="9">
        <v>98</v>
      </c>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row>
    <row r="61" spans="1:106">
      <c r="A61" s="211">
        <f t="shared" si="29"/>
        <v>8</v>
      </c>
      <c r="B61" s="211">
        <f t="shared" si="30"/>
        <v>114.868566764928</v>
      </c>
      <c r="C61" s="95"/>
      <c r="E61" s="7"/>
      <c r="F61" s="269">
        <v>1970</v>
      </c>
      <c r="G61" s="256" t="e">
        <f t="shared" ref="G61:H80" si="41">G4*$AK4</f>
        <v>#REF!</v>
      </c>
      <c r="H61" s="256" t="e">
        <f t="shared" si="41"/>
        <v>#REF!</v>
      </c>
      <c r="I61" s="256"/>
      <c r="J61" s="256" t="e">
        <f t="shared" ref="J61:J100" si="42">J4*$AK4</f>
        <v>#REF!</v>
      </c>
      <c r="K61" s="256"/>
      <c r="L61" s="256" t="e">
        <f t="shared" ref="L61:N80" si="43">L4*$AK4</f>
        <v>#REF!</v>
      </c>
      <c r="M61" s="256" t="e">
        <f t="shared" si="43"/>
        <v>#REF!</v>
      </c>
      <c r="N61" s="256" t="e">
        <f t="shared" si="43"/>
        <v>#REF!</v>
      </c>
      <c r="O61" s="20"/>
      <c r="P61" s="20"/>
      <c r="Q61" s="20"/>
      <c r="R61" s="20"/>
      <c r="S61" s="95"/>
      <c r="T61" s="20"/>
      <c r="U61" s="20"/>
      <c r="V61" s="20"/>
      <c r="W61" s="20"/>
      <c r="X61" s="20"/>
      <c r="Y61" s="20"/>
      <c r="Z61" s="20"/>
      <c r="AA61" s="20"/>
      <c r="AB61" s="20"/>
      <c r="AC61" s="95"/>
      <c r="AD61" s="20"/>
      <c r="AE61" s="20"/>
      <c r="AF61" s="20"/>
      <c r="AG61" s="20"/>
      <c r="AH61" s="20"/>
      <c r="AI61" s="20"/>
      <c r="AJ61" s="20"/>
      <c r="AK61" s="253" t="s">
        <v>158</v>
      </c>
      <c r="AL61" s="315" t="e">
        <f>#REF!</f>
        <v>#REF!</v>
      </c>
      <c r="AM61" s="253"/>
      <c r="AN61" s="317"/>
      <c r="AO61" s="9"/>
      <c r="AP61" s="9"/>
      <c r="AQ61" s="9"/>
      <c r="AR61" s="9"/>
      <c r="AS61" s="9"/>
      <c r="AT61" s="9"/>
      <c r="AU61" s="9"/>
      <c r="AV61" s="9"/>
      <c r="AW61" s="9"/>
      <c r="AX61" s="2"/>
      <c r="AY61" s="2"/>
      <c r="AZ61" s="2"/>
      <c r="BA61" s="85"/>
      <c r="BB61" s="9"/>
      <c r="BC61" s="9">
        <v>100</v>
      </c>
      <c r="BD61" s="9">
        <v>100</v>
      </c>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row>
    <row r="62" spans="1:106">
      <c r="A62" s="211">
        <f t="shared" si="29"/>
        <v>9</v>
      </c>
      <c r="B62" s="211">
        <f t="shared" si="30"/>
        <v>117.16593810022657</v>
      </c>
      <c r="C62" s="95"/>
      <c r="E62" s="7"/>
      <c r="F62" s="269">
        <f>F61+1</f>
        <v>1971</v>
      </c>
      <c r="G62" s="256" t="e">
        <f t="shared" si="41"/>
        <v>#REF!</v>
      </c>
      <c r="H62" s="256" t="e">
        <f t="shared" si="41"/>
        <v>#REF!</v>
      </c>
      <c r="I62" s="256"/>
      <c r="J62" s="256" t="e">
        <f t="shared" si="42"/>
        <v>#REF!</v>
      </c>
      <c r="K62" s="256"/>
      <c r="L62" s="256" t="e">
        <f t="shared" si="43"/>
        <v>#REF!</v>
      </c>
      <c r="M62" s="256" t="e">
        <f t="shared" si="43"/>
        <v>#REF!</v>
      </c>
      <c r="N62" s="256" t="e">
        <f t="shared" si="43"/>
        <v>#REF!</v>
      </c>
      <c r="O62" s="20"/>
      <c r="P62" s="20"/>
      <c r="Q62" s="20"/>
      <c r="R62" s="20"/>
      <c r="S62" s="95"/>
      <c r="T62" s="20"/>
      <c r="U62" s="20"/>
      <c r="V62" s="20"/>
      <c r="W62" s="20"/>
      <c r="X62" s="20"/>
      <c r="Y62" s="20"/>
      <c r="Z62" s="20"/>
      <c r="AA62" s="20"/>
      <c r="AB62" s="20"/>
      <c r="AC62" s="95"/>
      <c r="AD62" s="20"/>
      <c r="AE62" s="20"/>
      <c r="AF62" s="20"/>
      <c r="AG62" s="20"/>
      <c r="AH62" s="20"/>
      <c r="AI62" s="20"/>
      <c r="AJ62" s="20"/>
      <c r="AK62" s="314" t="s">
        <v>145</v>
      </c>
      <c r="AL62" s="315" t="e">
        <f>#REF!</f>
        <v>#REF!</v>
      </c>
      <c r="AM62" s="317"/>
      <c r="AN62" s="317"/>
      <c r="AO62" s="9"/>
      <c r="AP62" s="9"/>
      <c r="AQ62" s="9"/>
      <c r="AR62" s="9"/>
      <c r="AS62" s="9"/>
      <c r="AT62" s="9"/>
      <c r="AU62" s="9"/>
      <c r="AV62" s="9"/>
      <c r="AW62" s="9"/>
      <c r="AX62" s="2"/>
      <c r="AY62" s="2"/>
      <c r="AZ62" s="2"/>
      <c r="BA62" s="85"/>
      <c r="BB62" s="9"/>
      <c r="BC62" s="9">
        <v>117</v>
      </c>
      <c r="BD62" s="9">
        <v>117</v>
      </c>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row>
    <row r="63" spans="1:106">
      <c r="A63" s="211">
        <f t="shared" si="29"/>
        <v>10</v>
      </c>
      <c r="B63" s="211">
        <f t="shared" si="30"/>
        <v>119.5092568622311</v>
      </c>
      <c r="C63" s="95"/>
      <c r="F63" s="269">
        <f t="shared" ref="F63:F110" si="44">F62+1</f>
        <v>1972</v>
      </c>
      <c r="G63" s="256" t="e">
        <f t="shared" si="41"/>
        <v>#REF!</v>
      </c>
      <c r="H63" s="256" t="e">
        <f t="shared" si="41"/>
        <v>#REF!</v>
      </c>
      <c r="I63" s="256"/>
      <c r="J63" s="256" t="e">
        <f t="shared" si="42"/>
        <v>#REF!</v>
      </c>
      <c r="K63" s="256"/>
      <c r="L63" s="256" t="e">
        <f t="shared" si="43"/>
        <v>#REF!</v>
      </c>
      <c r="M63" s="256" t="e">
        <f t="shared" si="43"/>
        <v>#REF!</v>
      </c>
      <c r="N63" s="256" t="e">
        <f t="shared" si="43"/>
        <v>#REF!</v>
      </c>
      <c r="O63" s="20"/>
      <c r="P63" s="20"/>
      <c r="Q63" s="20"/>
      <c r="R63" s="20"/>
      <c r="S63" s="95"/>
      <c r="T63" s="20"/>
      <c r="U63" s="20"/>
      <c r="V63" s="20"/>
      <c r="W63" s="20"/>
      <c r="X63" s="20"/>
      <c r="Y63" s="9"/>
      <c r="Z63" s="9"/>
      <c r="AA63" s="9"/>
      <c r="AB63" s="9"/>
      <c r="AC63" s="9"/>
      <c r="AD63" s="9"/>
      <c r="AE63" s="9"/>
      <c r="AF63" s="9"/>
      <c r="AG63" s="9"/>
      <c r="AH63" s="9"/>
      <c r="AI63" s="9"/>
      <c r="AJ63" s="9"/>
      <c r="AK63" s="253" t="s">
        <v>126</v>
      </c>
      <c r="AL63" s="315" t="e">
        <f>#REF!</f>
        <v>#REF!</v>
      </c>
      <c r="AM63" s="317"/>
      <c r="AN63" s="317"/>
      <c r="AO63" s="9"/>
      <c r="AP63" s="9"/>
      <c r="AQ63" s="9"/>
      <c r="AR63" s="9"/>
      <c r="AS63" s="9"/>
      <c r="AT63" s="2"/>
      <c r="AU63" s="9"/>
      <c r="AV63" s="9"/>
      <c r="AW63" s="9"/>
      <c r="AX63" s="2"/>
      <c r="AY63" s="2"/>
      <c r="AZ63" s="2"/>
      <c r="BA63" s="85"/>
      <c r="BB63" s="9"/>
      <c r="BC63" s="9">
        <v>146</v>
      </c>
      <c r="BD63" s="9">
        <v>146</v>
      </c>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row>
    <row r="64" spans="1:106">
      <c r="A64" s="211">
        <f t="shared" si="29"/>
        <v>11</v>
      </c>
      <c r="B64" s="211">
        <f t="shared" si="30"/>
        <v>121.89944199947573</v>
      </c>
      <c r="C64" s="95"/>
      <c r="F64" s="269">
        <f t="shared" si="44"/>
        <v>1973</v>
      </c>
      <c r="G64" s="256" t="e">
        <f t="shared" si="41"/>
        <v>#REF!</v>
      </c>
      <c r="H64" s="256" t="e">
        <f t="shared" si="41"/>
        <v>#REF!</v>
      </c>
      <c r="I64" s="256"/>
      <c r="J64" s="256" t="e">
        <f t="shared" si="42"/>
        <v>#REF!</v>
      </c>
      <c r="K64" s="256"/>
      <c r="L64" s="256" t="e">
        <f t="shared" si="43"/>
        <v>#REF!</v>
      </c>
      <c r="M64" s="256" t="e">
        <f t="shared" si="43"/>
        <v>#REF!</v>
      </c>
      <c r="N64" s="256" t="e">
        <f t="shared" si="43"/>
        <v>#REF!</v>
      </c>
      <c r="O64" s="20"/>
      <c r="P64" s="20"/>
      <c r="Q64" s="20"/>
      <c r="R64" s="20"/>
      <c r="S64" s="95"/>
      <c r="T64" s="20"/>
      <c r="U64" s="20"/>
      <c r="V64" s="20"/>
      <c r="W64" s="20"/>
      <c r="X64" s="20"/>
      <c r="Y64" s="9"/>
      <c r="Z64" s="9"/>
      <c r="AA64" s="9"/>
      <c r="AB64" s="9"/>
      <c r="AC64" s="9"/>
      <c r="AD64" s="9"/>
      <c r="AE64" s="9"/>
      <c r="AF64" s="9"/>
      <c r="AG64" s="9"/>
      <c r="AH64" s="9"/>
      <c r="AI64" s="9"/>
      <c r="AJ64" s="9"/>
      <c r="AK64" s="314" t="s">
        <v>99</v>
      </c>
      <c r="AL64" s="315" t="e">
        <f>#REF!</f>
        <v>#REF!</v>
      </c>
      <c r="AM64" s="317"/>
      <c r="AN64" s="317"/>
      <c r="AO64" s="2"/>
      <c r="AP64" s="9"/>
      <c r="AQ64" s="9"/>
      <c r="AR64" s="9"/>
      <c r="AS64" s="9"/>
      <c r="AT64" s="9"/>
      <c r="AU64" s="9"/>
      <c r="AV64" s="9"/>
      <c r="AW64" s="9"/>
      <c r="AX64" s="2"/>
      <c r="AY64" s="2"/>
      <c r="AZ64" s="2"/>
      <c r="BA64" s="85"/>
      <c r="BB64" s="9"/>
      <c r="BC64" s="9">
        <v>167</v>
      </c>
      <c r="BD64" s="9">
        <v>167</v>
      </c>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row>
    <row r="65" spans="1:106">
      <c r="A65" s="211">
        <f t="shared" si="29"/>
        <v>12</v>
      </c>
      <c r="B65" s="211">
        <f t="shared" si="30"/>
        <v>124.33743083946524</v>
      </c>
      <c r="C65" s="2"/>
      <c r="F65" s="269">
        <f t="shared" si="44"/>
        <v>1974</v>
      </c>
      <c r="G65" s="256" t="e">
        <f t="shared" si="41"/>
        <v>#REF!</v>
      </c>
      <c r="H65" s="256" t="e">
        <f t="shared" si="41"/>
        <v>#REF!</v>
      </c>
      <c r="I65" s="256"/>
      <c r="J65" s="256" t="e">
        <f t="shared" si="42"/>
        <v>#REF!</v>
      </c>
      <c r="K65" s="256"/>
      <c r="L65" s="256" t="e">
        <f t="shared" si="43"/>
        <v>#REF!</v>
      </c>
      <c r="M65" s="256" t="e">
        <f t="shared" si="43"/>
        <v>#REF!</v>
      </c>
      <c r="N65" s="256" t="e">
        <f t="shared" si="43"/>
        <v>#REF!</v>
      </c>
      <c r="O65" s="20"/>
      <c r="P65" s="20"/>
      <c r="Q65" s="20"/>
      <c r="R65" s="20"/>
      <c r="S65" s="95"/>
      <c r="T65" s="20"/>
      <c r="U65" s="20"/>
      <c r="V65" s="20"/>
      <c r="W65" s="20"/>
      <c r="X65" s="20"/>
      <c r="Y65" s="9"/>
      <c r="Z65" s="9"/>
      <c r="AA65" s="9"/>
      <c r="AB65" s="9"/>
      <c r="AC65" s="9"/>
      <c r="AD65" s="9"/>
      <c r="AE65" s="9"/>
      <c r="AF65" s="9"/>
      <c r="AG65" s="9"/>
      <c r="AH65" s="9"/>
      <c r="AI65" s="9"/>
      <c r="AJ65" s="9"/>
      <c r="AK65" s="314" t="s">
        <v>147</v>
      </c>
      <c r="AL65" s="315" t="e">
        <f>#REF!</f>
        <v>#REF!</v>
      </c>
      <c r="AM65" s="317"/>
      <c r="AN65" s="317"/>
      <c r="AO65" s="9"/>
      <c r="AP65" s="9"/>
      <c r="AQ65" s="9"/>
      <c r="AR65" s="9"/>
      <c r="AS65" s="9"/>
      <c r="AT65" s="9"/>
      <c r="AU65" s="9"/>
      <c r="AV65" s="9"/>
      <c r="AW65" s="9"/>
      <c r="AX65" s="2"/>
      <c r="AY65" s="2"/>
      <c r="AZ65" s="2"/>
      <c r="BA65" s="85"/>
      <c r="BB65" s="9"/>
      <c r="BC65" s="9">
        <v>178</v>
      </c>
      <c r="BD65" s="9">
        <v>178</v>
      </c>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row>
    <row r="66" spans="1:106">
      <c r="A66" s="211">
        <f t="shared" si="29"/>
        <v>13</v>
      </c>
      <c r="B66" s="211">
        <f t="shared" si="30"/>
        <v>126.82417945625456</v>
      </c>
      <c r="C66" s="2"/>
      <c r="F66" s="269">
        <f t="shared" si="44"/>
        <v>1975</v>
      </c>
      <c r="G66" s="256" t="e">
        <f t="shared" si="41"/>
        <v>#REF!</v>
      </c>
      <c r="H66" s="256" t="e">
        <f t="shared" si="41"/>
        <v>#REF!</v>
      </c>
      <c r="I66" s="256"/>
      <c r="J66" s="256" t="e">
        <f t="shared" si="42"/>
        <v>#REF!</v>
      </c>
      <c r="K66" s="256"/>
      <c r="L66" s="256" t="e">
        <f t="shared" si="43"/>
        <v>#REF!</v>
      </c>
      <c r="M66" s="256" t="e">
        <f t="shared" si="43"/>
        <v>#REF!</v>
      </c>
      <c r="N66" s="256" t="e">
        <f t="shared" si="43"/>
        <v>#REF!</v>
      </c>
      <c r="O66" s="20"/>
      <c r="P66" s="20"/>
      <c r="Q66" s="20"/>
      <c r="R66" s="20"/>
      <c r="S66" s="95"/>
      <c r="T66" s="20"/>
      <c r="U66" s="20"/>
      <c r="V66" s="20"/>
      <c r="W66" s="20"/>
      <c r="X66" s="20"/>
      <c r="Y66" s="9"/>
      <c r="Z66" s="9"/>
      <c r="AA66" s="9"/>
      <c r="AB66" s="9"/>
      <c r="AC66" s="9"/>
      <c r="AD66" s="9"/>
      <c r="AE66" s="9"/>
      <c r="AF66" s="9"/>
      <c r="AG66" s="9"/>
      <c r="AH66" s="9"/>
      <c r="AI66" s="9"/>
      <c r="AJ66" s="9"/>
      <c r="AK66" s="314" t="s">
        <v>12</v>
      </c>
      <c r="AL66" s="315" t="e">
        <f>#REF!</f>
        <v>#REF!</v>
      </c>
      <c r="AM66" s="253"/>
      <c r="AN66" s="317"/>
      <c r="AO66" s="9"/>
      <c r="AP66" s="9"/>
      <c r="AQ66" s="9"/>
      <c r="AR66" s="9"/>
      <c r="AS66" s="9"/>
      <c r="AT66" s="9"/>
      <c r="AU66" s="9"/>
      <c r="AV66" s="9"/>
      <c r="AW66" s="9"/>
      <c r="AX66" s="2"/>
      <c r="AY66" s="2"/>
      <c r="AZ66" s="2"/>
      <c r="BA66" s="85"/>
      <c r="BB66" s="9"/>
      <c r="BC66" s="9">
        <v>168</v>
      </c>
      <c r="BD66" s="9">
        <v>168</v>
      </c>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row>
    <row r="67" spans="1:106">
      <c r="A67" s="2"/>
      <c r="B67" s="2"/>
      <c r="C67" s="2"/>
      <c r="F67" s="269">
        <f t="shared" si="44"/>
        <v>1976</v>
      </c>
      <c r="G67" s="256" t="e">
        <f t="shared" si="41"/>
        <v>#REF!</v>
      </c>
      <c r="H67" s="256" t="e">
        <f t="shared" si="41"/>
        <v>#REF!</v>
      </c>
      <c r="I67" s="256"/>
      <c r="J67" s="256" t="e">
        <f t="shared" si="42"/>
        <v>#REF!</v>
      </c>
      <c r="K67" s="256"/>
      <c r="L67" s="256" t="e">
        <f t="shared" si="43"/>
        <v>#REF!</v>
      </c>
      <c r="M67" s="256" t="e">
        <f t="shared" si="43"/>
        <v>#REF!</v>
      </c>
      <c r="N67" s="256" t="e">
        <f t="shared" si="43"/>
        <v>#REF!</v>
      </c>
      <c r="O67" s="20"/>
      <c r="P67" s="20"/>
      <c r="Q67" s="20"/>
      <c r="R67" s="20"/>
      <c r="S67" s="95"/>
      <c r="T67" s="20"/>
      <c r="U67" s="20"/>
      <c r="V67" s="20"/>
      <c r="W67" s="20"/>
      <c r="X67" s="20"/>
      <c r="Y67" s="9"/>
      <c r="Z67" s="9"/>
      <c r="AA67" s="9"/>
      <c r="AB67" s="9"/>
      <c r="AC67" s="9"/>
      <c r="AD67" s="9"/>
      <c r="AE67" s="9"/>
      <c r="AF67" s="9"/>
      <c r="AG67" s="9"/>
      <c r="AH67" s="9"/>
      <c r="AI67" s="9"/>
      <c r="AJ67" s="9"/>
      <c r="AK67" s="314" t="s">
        <v>9</v>
      </c>
      <c r="AL67" s="315" t="e">
        <f>#REF!</f>
        <v>#REF!</v>
      </c>
      <c r="AM67" s="253"/>
      <c r="AN67" s="317"/>
      <c r="AO67" s="9"/>
      <c r="AP67" s="9"/>
      <c r="AQ67" s="9"/>
      <c r="AR67" s="9"/>
      <c r="AS67" s="9"/>
      <c r="AT67" s="9"/>
      <c r="AU67" s="9"/>
      <c r="AV67" s="9"/>
      <c r="AW67" s="9"/>
      <c r="AX67" s="2"/>
      <c r="AY67" s="2"/>
      <c r="AZ67" s="2"/>
      <c r="BA67" s="85"/>
      <c r="BB67" s="9"/>
      <c r="BC67" s="9">
        <v>180</v>
      </c>
      <c r="BD67" s="9">
        <v>180</v>
      </c>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row>
    <row r="68" spans="1:106">
      <c r="A68" s="2"/>
      <c r="B68" s="210" t="s">
        <v>455</v>
      </c>
      <c r="C68" s="210" t="s">
        <v>98</v>
      </c>
      <c r="F68" s="269">
        <f t="shared" si="44"/>
        <v>1977</v>
      </c>
      <c r="G68" s="256" t="e">
        <f t="shared" si="41"/>
        <v>#REF!</v>
      </c>
      <c r="H68" s="256" t="e">
        <f t="shared" si="41"/>
        <v>#REF!</v>
      </c>
      <c r="I68" s="256"/>
      <c r="J68" s="256" t="e">
        <f t="shared" si="42"/>
        <v>#REF!</v>
      </c>
      <c r="K68" s="256"/>
      <c r="L68" s="256" t="e">
        <f t="shared" si="43"/>
        <v>#REF!</v>
      </c>
      <c r="M68" s="256" t="e">
        <f t="shared" si="43"/>
        <v>#REF!</v>
      </c>
      <c r="N68" s="256" t="e">
        <f t="shared" si="43"/>
        <v>#REF!</v>
      </c>
      <c r="O68" s="20"/>
      <c r="P68" s="20"/>
      <c r="Q68" s="20"/>
      <c r="R68" s="20"/>
      <c r="S68" s="95"/>
      <c r="T68" s="20"/>
      <c r="U68" s="20"/>
      <c r="V68" s="20"/>
      <c r="W68" s="20"/>
      <c r="X68" s="20"/>
      <c r="Y68" s="9"/>
      <c r="Z68" s="9"/>
      <c r="AA68" s="9"/>
      <c r="AB68" s="9"/>
      <c r="AC68" s="9"/>
      <c r="AD68" s="9"/>
      <c r="AE68" s="9"/>
      <c r="AF68" s="9"/>
      <c r="AG68" s="9"/>
      <c r="AH68" s="9"/>
      <c r="AI68" s="9"/>
      <c r="AJ68" s="9"/>
      <c r="AK68" s="253"/>
      <c r="AL68" s="253"/>
      <c r="AM68" s="317"/>
      <c r="AN68" s="317"/>
      <c r="AO68" s="9"/>
      <c r="AP68" s="9"/>
      <c r="AQ68" s="9"/>
      <c r="AR68" s="9"/>
      <c r="AS68" s="9"/>
      <c r="AT68" s="9"/>
      <c r="AU68" s="9"/>
      <c r="AV68" s="9"/>
      <c r="AW68" s="9"/>
      <c r="AX68" s="2"/>
      <c r="AY68" s="2"/>
      <c r="AZ68" s="2"/>
      <c r="BA68" s="85"/>
      <c r="BB68" s="9"/>
      <c r="BC68" s="9">
        <v>203</v>
      </c>
      <c r="BD68" s="9">
        <v>203</v>
      </c>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row>
    <row r="69" spans="1:106">
      <c r="A69" s="7"/>
      <c r="B69" s="56">
        <f>LOGEST(B54:B66,A54:A66)-1</f>
        <v>2.0000000000000018E-2</v>
      </c>
      <c r="C69" s="56">
        <f>(LN(B66)-LN(B54))/(A66-1)</f>
        <v>1.9802627296179692E-2</v>
      </c>
      <c r="F69" s="269">
        <f t="shared" si="44"/>
        <v>1978</v>
      </c>
      <c r="G69" s="256" t="e">
        <f t="shared" si="41"/>
        <v>#REF!</v>
      </c>
      <c r="H69" s="256" t="e">
        <f t="shared" si="41"/>
        <v>#REF!</v>
      </c>
      <c r="I69" s="256"/>
      <c r="J69" s="256" t="e">
        <f t="shared" si="42"/>
        <v>#REF!</v>
      </c>
      <c r="K69" s="256"/>
      <c r="L69" s="256" t="e">
        <f t="shared" si="43"/>
        <v>#REF!</v>
      </c>
      <c r="M69" s="256" t="e">
        <f t="shared" si="43"/>
        <v>#REF!</v>
      </c>
      <c r="N69" s="256" t="e">
        <f t="shared" si="43"/>
        <v>#REF!</v>
      </c>
      <c r="O69" s="20"/>
      <c r="P69" s="20"/>
      <c r="Q69" s="20"/>
      <c r="R69" s="20"/>
      <c r="S69" s="95"/>
      <c r="T69" s="20"/>
      <c r="U69" s="20"/>
      <c r="V69" s="20"/>
      <c r="W69" s="20"/>
      <c r="X69" s="20"/>
      <c r="Y69" s="9"/>
      <c r="Z69" s="9"/>
      <c r="AA69" s="9"/>
      <c r="AB69" s="9"/>
      <c r="AC69" s="9"/>
      <c r="AD69" s="9"/>
      <c r="AE69" s="9"/>
      <c r="AF69" s="9"/>
      <c r="AG69" s="9"/>
      <c r="AH69" s="9"/>
      <c r="AI69" s="9"/>
      <c r="AJ69" s="9"/>
      <c r="AK69" s="317"/>
      <c r="AL69" s="317"/>
      <c r="AM69" s="317"/>
      <c r="AN69" s="317"/>
      <c r="AO69" s="9"/>
      <c r="AP69" s="9"/>
      <c r="AQ69" s="9"/>
      <c r="AR69" s="9"/>
      <c r="AS69" s="9"/>
      <c r="AT69" s="9"/>
      <c r="AU69" s="9"/>
      <c r="AV69" s="9"/>
      <c r="AW69" s="9"/>
      <c r="AX69" s="2"/>
      <c r="AY69" s="2"/>
      <c r="AZ69" s="2"/>
      <c r="BA69" s="85"/>
      <c r="BB69" s="9"/>
      <c r="BC69" s="9">
        <v>219</v>
      </c>
      <c r="BD69" s="9">
        <v>219</v>
      </c>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row>
    <row r="70" spans="1:106">
      <c r="F70" s="269">
        <f t="shared" si="44"/>
        <v>1979</v>
      </c>
      <c r="G70" s="256" t="e">
        <f t="shared" si="41"/>
        <v>#REF!</v>
      </c>
      <c r="H70" s="256" t="e">
        <f t="shared" si="41"/>
        <v>#REF!</v>
      </c>
      <c r="I70" s="256"/>
      <c r="J70" s="256" t="e">
        <f t="shared" si="42"/>
        <v>#REF!</v>
      </c>
      <c r="K70" s="256"/>
      <c r="L70" s="256" t="e">
        <f t="shared" si="43"/>
        <v>#REF!</v>
      </c>
      <c r="M70" s="256" t="e">
        <f t="shared" si="43"/>
        <v>#REF!</v>
      </c>
      <c r="N70" s="256" t="e">
        <f t="shared" si="43"/>
        <v>#REF!</v>
      </c>
      <c r="O70" s="20"/>
      <c r="P70" s="20"/>
      <c r="Q70" s="20"/>
      <c r="R70" s="20"/>
      <c r="S70" s="95"/>
      <c r="T70" s="20"/>
      <c r="U70" s="20"/>
      <c r="V70" s="20"/>
      <c r="W70" s="20"/>
      <c r="X70" s="20"/>
      <c r="Y70" s="9"/>
      <c r="Z70" s="9"/>
      <c r="AA70" s="9"/>
      <c r="AB70" s="9"/>
      <c r="AC70" s="9"/>
      <c r="AD70" s="9"/>
      <c r="AE70" s="9"/>
      <c r="AF70" s="9"/>
      <c r="AG70" s="9"/>
      <c r="AH70" s="9"/>
      <c r="AI70" s="9"/>
      <c r="AJ70" s="9"/>
      <c r="AK70" s="414" t="s">
        <v>156</v>
      </c>
      <c r="AL70" s="414"/>
      <c r="AM70" s="317"/>
      <c r="AN70" s="317"/>
      <c r="AO70" s="9"/>
      <c r="AP70" s="9"/>
      <c r="AQ70" s="9"/>
      <c r="AR70" s="9"/>
      <c r="AS70" s="9"/>
      <c r="AT70" s="9"/>
      <c r="AU70" s="9"/>
      <c r="AV70" s="9"/>
      <c r="AW70" s="9"/>
      <c r="AX70" s="2"/>
      <c r="AY70" s="2"/>
      <c r="AZ70" s="2"/>
      <c r="BA70" s="85"/>
      <c r="BB70" s="9"/>
      <c r="BC70" s="9">
        <v>226</v>
      </c>
      <c r="BD70" s="9">
        <v>226</v>
      </c>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row>
    <row r="71" spans="1:106">
      <c r="F71" s="269">
        <f t="shared" si="44"/>
        <v>1980</v>
      </c>
      <c r="G71" s="256" t="e">
        <f t="shared" si="41"/>
        <v>#REF!</v>
      </c>
      <c r="H71" s="256" t="e">
        <f t="shared" si="41"/>
        <v>#REF!</v>
      </c>
      <c r="I71" s="256"/>
      <c r="J71" s="256" t="e">
        <f t="shared" si="42"/>
        <v>#REF!</v>
      </c>
      <c r="K71" s="256"/>
      <c r="L71" s="256" t="e">
        <f t="shared" si="43"/>
        <v>#REF!</v>
      </c>
      <c r="M71" s="256" t="e">
        <f t="shared" si="43"/>
        <v>#REF!</v>
      </c>
      <c r="N71" s="256" t="e">
        <f t="shared" si="43"/>
        <v>#REF!</v>
      </c>
      <c r="O71" s="20"/>
      <c r="P71" s="20"/>
      <c r="Q71" s="20"/>
      <c r="R71" s="20"/>
      <c r="S71" s="95"/>
      <c r="T71" s="20"/>
      <c r="U71" s="20"/>
      <c r="V71" s="20"/>
      <c r="W71" s="20"/>
      <c r="X71" s="20"/>
      <c r="Y71" s="9"/>
      <c r="Z71" s="9"/>
      <c r="AA71" s="9"/>
      <c r="AB71" s="9"/>
      <c r="AC71" s="9"/>
      <c r="AD71" s="9"/>
      <c r="AE71" s="9"/>
      <c r="AF71" s="9"/>
      <c r="AG71" s="9"/>
      <c r="AH71" s="9"/>
      <c r="AI71" s="9"/>
      <c r="AJ71" s="9"/>
      <c r="AK71" s="317" t="s">
        <v>146</v>
      </c>
      <c r="AL71" s="318" t="e">
        <f>#REF!</f>
        <v>#REF!</v>
      </c>
      <c r="AM71" s="317"/>
      <c r="AN71" s="317"/>
      <c r="AO71" s="9"/>
      <c r="AP71" s="9"/>
      <c r="AQ71" s="9"/>
      <c r="AR71" s="9"/>
      <c r="AS71" s="9"/>
      <c r="AT71" s="9"/>
      <c r="AU71" s="9"/>
      <c r="AV71" s="9"/>
      <c r="AW71" s="9"/>
      <c r="AX71" s="2"/>
      <c r="AY71" s="2"/>
      <c r="AZ71" s="2"/>
      <c r="BA71" s="85"/>
      <c r="BB71" s="9"/>
      <c r="BC71" s="9">
        <v>245</v>
      </c>
      <c r="BD71" s="9">
        <v>245</v>
      </c>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row>
    <row r="72" spans="1:106">
      <c r="F72" s="269">
        <f t="shared" si="44"/>
        <v>1981</v>
      </c>
      <c r="G72" s="256" t="e">
        <f t="shared" si="41"/>
        <v>#REF!</v>
      </c>
      <c r="H72" s="256" t="e">
        <f t="shared" si="41"/>
        <v>#REF!</v>
      </c>
      <c r="I72" s="256"/>
      <c r="J72" s="256" t="e">
        <f t="shared" si="42"/>
        <v>#REF!</v>
      </c>
      <c r="K72" s="256"/>
      <c r="L72" s="256" t="e">
        <f t="shared" si="43"/>
        <v>#REF!</v>
      </c>
      <c r="M72" s="256" t="e">
        <f t="shared" si="43"/>
        <v>#REF!</v>
      </c>
      <c r="N72" s="256" t="e">
        <f t="shared" si="43"/>
        <v>#REF!</v>
      </c>
      <c r="O72" s="20"/>
      <c r="P72" s="20"/>
      <c r="Q72" s="20"/>
      <c r="R72" s="20"/>
      <c r="S72" s="95"/>
      <c r="T72" s="20"/>
      <c r="U72" s="20"/>
      <c r="V72" s="20"/>
      <c r="W72" s="20"/>
      <c r="X72" s="20"/>
      <c r="Y72" s="9"/>
      <c r="Z72" s="9"/>
      <c r="AA72" s="9"/>
      <c r="AB72" s="9"/>
      <c r="AC72" s="9"/>
      <c r="AD72" s="9"/>
      <c r="AE72" s="9"/>
      <c r="AF72" s="9"/>
      <c r="AG72" s="9"/>
      <c r="AH72" s="9"/>
      <c r="AI72" s="9"/>
      <c r="AJ72" s="9"/>
      <c r="AK72" s="317" t="s">
        <v>99</v>
      </c>
      <c r="AL72" s="318" t="e">
        <f>#REF!</f>
        <v>#REF!</v>
      </c>
      <c r="AM72" s="317"/>
      <c r="AN72" s="317"/>
      <c r="AO72" s="9"/>
      <c r="AP72" s="9"/>
      <c r="AQ72" s="9"/>
      <c r="AR72" s="9"/>
      <c r="AS72" s="9"/>
      <c r="AT72" s="9"/>
      <c r="AU72" s="9"/>
      <c r="AV72" s="9"/>
      <c r="AW72" s="9"/>
      <c r="AX72" s="2"/>
      <c r="AY72" s="2"/>
      <c r="AZ72" s="2"/>
      <c r="BA72" s="85"/>
      <c r="BB72" s="9"/>
      <c r="BC72" s="9">
        <v>242</v>
      </c>
      <c r="BD72" s="9">
        <v>242</v>
      </c>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row>
    <row r="73" spans="1:106">
      <c r="F73" s="269">
        <f t="shared" si="44"/>
        <v>1982</v>
      </c>
      <c r="G73" s="256" t="e">
        <f t="shared" si="41"/>
        <v>#REF!</v>
      </c>
      <c r="H73" s="256" t="e">
        <f t="shared" si="41"/>
        <v>#REF!</v>
      </c>
      <c r="I73" s="256"/>
      <c r="J73" s="256" t="e">
        <f t="shared" si="42"/>
        <v>#REF!</v>
      </c>
      <c r="K73" s="256"/>
      <c r="L73" s="256" t="e">
        <f t="shared" si="43"/>
        <v>#REF!</v>
      </c>
      <c r="M73" s="256" t="e">
        <f t="shared" si="43"/>
        <v>#REF!</v>
      </c>
      <c r="N73" s="256" t="e">
        <f t="shared" si="43"/>
        <v>#REF!</v>
      </c>
      <c r="O73" s="20"/>
      <c r="P73" s="20"/>
      <c r="Q73" s="20"/>
      <c r="R73" s="20"/>
      <c r="S73" s="95"/>
      <c r="T73" s="20"/>
      <c r="U73" s="20"/>
      <c r="V73" s="20"/>
      <c r="W73" s="20"/>
      <c r="X73" s="20"/>
      <c r="Y73" s="9"/>
      <c r="Z73" s="9"/>
      <c r="AA73" s="9"/>
      <c r="AB73" s="9"/>
      <c r="AC73" s="9"/>
      <c r="AD73" s="9"/>
      <c r="AE73" s="9"/>
      <c r="AF73" s="9"/>
      <c r="AG73" s="9"/>
      <c r="AH73" s="9"/>
      <c r="AI73" s="9"/>
      <c r="AJ73" s="9"/>
      <c r="AK73" s="317" t="s">
        <v>153</v>
      </c>
      <c r="AL73" s="318" t="e">
        <f>#REF!</f>
        <v>#REF!</v>
      </c>
      <c r="AM73" s="317"/>
      <c r="AN73" s="317"/>
      <c r="AO73" s="9"/>
      <c r="AP73" s="9"/>
      <c r="AQ73" s="9"/>
      <c r="AR73" s="9"/>
      <c r="AS73" s="9"/>
      <c r="AT73" s="9"/>
      <c r="AU73" s="9"/>
      <c r="AV73" s="9"/>
      <c r="AW73" s="9"/>
      <c r="AX73" s="2"/>
      <c r="AY73" s="2"/>
      <c r="AZ73" s="2"/>
      <c r="BA73" s="85"/>
      <c r="BB73" s="9"/>
      <c r="BC73" s="9">
        <v>244</v>
      </c>
      <c r="BD73" s="9">
        <v>244</v>
      </c>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row>
    <row r="74" spans="1:106">
      <c r="F74" s="269">
        <f t="shared" si="44"/>
        <v>1983</v>
      </c>
      <c r="G74" s="256" t="e">
        <f t="shared" si="41"/>
        <v>#REF!</v>
      </c>
      <c r="H74" s="256" t="e">
        <f t="shared" si="41"/>
        <v>#REF!</v>
      </c>
      <c r="I74" s="256"/>
      <c r="J74" s="256" t="e">
        <f t="shared" si="42"/>
        <v>#REF!</v>
      </c>
      <c r="K74" s="256"/>
      <c r="L74" s="256" t="e">
        <f t="shared" si="43"/>
        <v>#REF!</v>
      </c>
      <c r="M74" s="256" t="e">
        <f t="shared" si="43"/>
        <v>#REF!</v>
      </c>
      <c r="N74" s="256" t="e">
        <f t="shared" si="43"/>
        <v>#REF!</v>
      </c>
      <c r="O74" s="20"/>
      <c r="P74" s="20"/>
      <c r="Q74" s="20"/>
      <c r="R74" s="20"/>
      <c r="S74" s="95"/>
      <c r="T74" s="20"/>
      <c r="U74" s="20"/>
      <c r="V74" s="20"/>
      <c r="W74" s="20"/>
      <c r="X74" s="20"/>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2"/>
      <c r="AY74" s="2"/>
      <c r="AZ74" s="2"/>
      <c r="BA74" s="85"/>
      <c r="BB74" s="9"/>
      <c r="BC74" s="9">
        <v>235</v>
      </c>
      <c r="BD74" s="9">
        <v>235</v>
      </c>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row>
    <row r="75" spans="1:106">
      <c r="F75" s="269">
        <f t="shared" si="44"/>
        <v>1984</v>
      </c>
      <c r="G75" s="256" t="e">
        <f t="shared" si="41"/>
        <v>#REF!</v>
      </c>
      <c r="H75" s="256" t="e">
        <f t="shared" si="41"/>
        <v>#REF!</v>
      </c>
      <c r="I75" s="256"/>
      <c r="J75" s="256" t="e">
        <f t="shared" si="42"/>
        <v>#REF!</v>
      </c>
      <c r="K75" s="256"/>
      <c r="L75" s="256" t="e">
        <f t="shared" si="43"/>
        <v>#REF!</v>
      </c>
      <c r="M75" s="256" t="e">
        <f t="shared" si="43"/>
        <v>#REF!</v>
      </c>
      <c r="N75" s="256" t="e">
        <f t="shared" si="43"/>
        <v>#REF!</v>
      </c>
      <c r="O75" s="20"/>
      <c r="P75" s="20"/>
      <c r="Q75" s="20"/>
      <c r="R75" s="20"/>
      <c r="S75" s="95"/>
      <c r="T75" s="20"/>
      <c r="U75" s="20"/>
      <c r="V75" s="20"/>
      <c r="W75" s="20"/>
      <c r="X75" s="20"/>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2"/>
      <c r="AY75" s="2"/>
      <c r="AZ75" s="2"/>
      <c r="BA75" s="85"/>
      <c r="BB75" s="9"/>
      <c r="BC75" s="9">
        <v>307</v>
      </c>
      <c r="BD75" s="9">
        <v>260</v>
      </c>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row>
    <row r="76" spans="1:106">
      <c r="F76" s="269">
        <f t="shared" si="44"/>
        <v>1985</v>
      </c>
      <c r="G76" s="256" t="e">
        <f t="shared" si="41"/>
        <v>#REF!</v>
      </c>
      <c r="H76" s="256" t="e">
        <f t="shared" si="41"/>
        <v>#REF!</v>
      </c>
      <c r="I76" s="256"/>
      <c r="J76" s="256" t="e">
        <f t="shared" si="42"/>
        <v>#REF!</v>
      </c>
      <c r="K76" s="256"/>
      <c r="L76" s="256" t="e">
        <f t="shared" si="43"/>
        <v>#REF!</v>
      </c>
      <c r="M76" s="256" t="e">
        <f t="shared" si="43"/>
        <v>#REF!</v>
      </c>
      <c r="N76" s="256" t="e">
        <f t="shared" si="43"/>
        <v>#REF!</v>
      </c>
      <c r="O76" s="20"/>
      <c r="P76" s="20"/>
      <c r="Q76" s="20"/>
      <c r="R76" s="20"/>
      <c r="S76" s="95"/>
      <c r="T76" s="20"/>
      <c r="U76" s="20"/>
      <c r="V76" s="20"/>
      <c r="W76" s="20"/>
      <c r="X76" s="20"/>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
      <c r="AY76" s="2"/>
      <c r="AZ76" s="2"/>
      <c r="BA76" s="85"/>
      <c r="BB76" s="9"/>
      <c r="BC76" s="9">
        <v>318</v>
      </c>
      <c r="BD76" s="9">
        <v>323</v>
      </c>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row>
    <row r="77" spans="1:106">
      <c r="F77" s="269">
        <f t="shared" si="44"/>
        <v>1986</v>
      </c>
      <c r="G77" s="256" t="e">
        <f t="shared" si="41"/>
        <v>#REF!</v>
      </c>
      <c r="H77" s="256" t="e">
        <f t="shared" si="41"/>
        <v>#REF!</v>
      </c>
      <c r="I77" s="256"/>
      <c r="J77" s="256" t="e">
        <f t="shared" si="42"/>
        <v>#REF!</v>
      </c>
      <c r="K77" s="256"/>
      <c r="L77" s="256" t="e">
        <f t="shared" si="43"/>
        <v>#REF!</v>
      </c>
      <c r="M77" s="256" t="e">
        <f t="shared" si="43"/>
        <v>#REF!</v>
      </c>
      <c r="N77" s="256" t="e">
        <f t="shared" si="43"/>
        <v>#REF!</v>
      </c>
      <c r="O77" s="20"/>
      <c r="P77" s="20"/>
      <c r="Q77" s="20"/>
      <c r="R77" s="20"/>
      <c r="S77" s="95"/>
      <c r="T77" s="20"/>
      <c r="U77" s="20"/>
      <c r="V77" s="20"/>
      <c r="W77" s="20"/>
      <c r="X77" s="20"/>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
      <c r="AY77" s="2"/>
      <c r="AZ77" s="2"/>
      <c r="BA77" s="85"/>
      <c r="BB77" s="9"/>
      <c r="BC77" s="9">
        <v>321</v>
      </c>
      <c r="BD77" s="9">
        <v>307</v>
      </c>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row>
    <row r="78" spans="1:106">
      <c r="F78" s="269">
        <f t="shared" si="44"/>
        <v>1987</v>
      </c>
      <c r="G78" s="256" t="e">
        <f t="shared" si="41"/>
        <v>#REF!</v>
      </c>
      <c r="H78" s="256" t="e">
        <f t="shared" si="41"/>
        <v>#REF!</v>
      </c>
      <c r="I78" s="256"/>
      <c r="J78" s="256" t="e">
        <f t="shared" si="42"/>
        <v>#REF!</v>
      </c>
      <c r="K78" s="256"/>
      <c r="L78" s="256" t="e">
        <f t="shared" si="43"/>
        <v>#REF!</v>
      </c>
      <c r="M78" s="256" t="e">
        <f t="shared" si="43"/>
        <v>#REF!</v>
      </c>
      <c r="N78" s="256" t="e">
        <f t="shared" si="43"/>
        <v>#REF!</v>
      </c>
      <c r="O78" s="20"/>
      <c r="P78" s="20"/>
      <c r="Q78" s="20"/>
      <c r="R78" s="20"/>
      <c r="S78" s="95"/>
      <c r="T78" s="20"/>
      <c r="U78" s="20"/>
      <c r="V78" s="20"/>
      <c r="W78" s="20"/>
      <c r="X78" s="20"/>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
      <c r="AY78" s="2"/>
      <c r="AZ78" s="2"/>
      <c r="BA78" s="85"/>
      <c r="BB78" s="9"/>
      <c r="BC78" s="9">
        <v>334</v>
      </c>
      <c r="BD78" s="9">
        <v>322</v>
      </c>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row>
    <row r="79" spans="1:106">
      <c r="F79" s="269">
        <f t="shared" si="44"/>
        <v>1988</v>
      </c>
      <c r="G79" s="256" t="e">
        <f t="shared" si="41"/>
        <v>#REF!</v>
      </c>
      <c r="H79" s="256" t="e">
        <f t="shared" si="41"/>
        <v>#REF!</v>
      </c>
      <c r="I79" s="256"/>
      <c r="J79" s="256" t="e">
        <f t="shared" si="42"/>
        <v>#REF!</v>
      </c>
      <c r="K79" s="256"/>
      <c r="L79" s="256" t="e">
        <f t="shared" si="43"/>
        <v>#REF!</v>
      </c>
      <c r="M79" s="256" t="e">
        <f t="shared" si="43"/>
        <v>#REF!</v>
      </c>
      <c r="N79" s="256" t="e">
        <f t="shared" si="43"/>
        <v>#REF!</v>
      </c>
      <c r="O79" s="20"/>
      <c r="P79" s="20"/>
      <c r="Q79" s="20"/>
      <c r="R79" s="20"/>
      <c r="S79" s="95"/>
      <c r="T79" s="20"/>
      <c r="U79" s="20"/>
      <c r="V79" s="20"/>
      <c r="W79" s="20"/>
      <c r="X79" s="20"/>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
      <c r="AY79" s="2"/>
      <c r="AZ79" s="2"/>
      <c r="BA79" s="85"/>
      <c r="BB79" s="9"/>
      <c r="BC79" s="9">
        <v>318</v>
      </c>
      <c r="BD79" s="9">
        <v>318</v>
      </c>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row>
    <row r="80" spans="1:106">
      <c r="F80" s="269">
        <f t="shared" si="44"/>
        <v>1989</v>
      </c>
      <c r="G80" s="256" t="e">
        <f t="shared" si="41"/>
        <v>#REF!</v>
      </c>
      <c r="H80" s="256" t="e">
        <f t="shared" si="41"/>
        <v>#REF!</v>
      </c>
      <c r="I80" s="256"/>
      <c r="J80" s="256" t="e">
        <f t="shared" si="42"/>
        <v>#REF!</v>
      </c>
      <c r="K80" s="256"/>
      <c r="L80" s="256" t="e">
        <f t="shared" si="43"/>
        <v>#REF!</v>
      </c>
      <c r="M80" s="256" t="e">
        <f t="shared" si="43"/>
        <v>#REF!</v>
      </c>
      <c r="N80" s="256" t="e">
        <f t="shared" si="43"/>
        <v>#REF!</v>
      </c>
      <c r="O80" s="20"/>
      <c r="P80" s="20"/>
      <c r="Q80" s="20"/>
      <c r="R80" s="20"/>
      <c r="S80" s="95"/>
      <c r="T80" s="20"/>
      <c r="U80" s="20"/>
      <c r="V80" s="20"/>
      <c r="W80" s="20"/>
      <c r="X80" s="20"/>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
      <c r="AY80" s="2"/>
      <c r="AZ80" s="2"/>
      <c r="BA80" s="85"/>
      <c r="BB80" s="9"/>
      <c r="BC80" s="9">
        <v>330</v>
      </c>
      <c r="BD80" s="9">
        <v>317.5</v>
      </c>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row>
    <row r="81" spans="6:106">
      <c r="F81" s="269">
        <f t="shared" si="44"/>
        <v>1990</v>
      </c>
      <c r="G81" s="256" t="e">
        <f t="shared" ref="G81:H100" si="45">G24*$AK24</f>
        <v>#REF!</v>
      </c>
      <c r="H81" s="256" t="e">
        <f t="shared" si="45"/>
        <v>#REF!</v>
      </c>
      <c r="I81" s="256"/>
      <c r="J81" s="256" t="e">
        <f t="shared" si="42"/>
        <v>#REF!</v>
      </c>
      <c r="K81" s="256"/>
      <c r="L81" s="256" t="e">
        <f t="shared" ref="L81:N100" si="46">L24*$AK24</f>
        <v>#REF!</v>
      </c>
      <c r="M81" s="256" t="e">
        <f t="shared" si="46"/>
        <v>#REF!</v>
      </c>
      <c r="N81" s="256" t="e">
        <f t="shared" si="46"/>
        <v>#REF!</v>
      </c>
      <c r="O81" s="20"/>
      <c r="P81" s="20"/>
      <c r="Q81" s="20"/>
      <c r="R81" s="20"/>
      <c r="S81" s="95"/>
      <c r="T81" s="20"/>
      <c r="U81" s="20"/>
      <c r="V81" s="20"/>
      <c r="W81" s="20"/>
      <c r="X81" s="20"/>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
      <c r="AY81" s="2"/>
      <c r="AZ81" s="2"/>
      <c r="BA81" s="85"/>
      <c r="BB81" s="9"/>
      <c r="BC81" s="9">
        <v>343</v>
      </c>
      <c r="BD81" s="9">
        <v>312</v>
      </c>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row>
    <row r="82" spans="6:106">
      <c r="F82" s="269">
        <f t="shared" si="44"/>
        <v>1991</v>
      </c>
      <c r="G82" s="256" t="e">
        <f t="shared" si="45"/>
        <v>#REF!</v>
      </c>
      <c r="H82" s="256" t="e">
        <f t="shared" si="45"/>
        <v>#REF!</v>
      </c>
      <c r="I82" s="256"/>
      <c r="J82" s="256" t="e">
        <f t="shared" si="42"/>
        <v>#REF!</v>
      </c>
      <c r="K82" s="256"/>
      <c r="L82" s="256" t="e">
        <f t="shared" si="46"/>
        <v>#REF!</v>
      </c>
      <c r="M82" s="256" t="e">
        <f t="shared" si="46"/>
        <v>#REF!</v>
      </c>
      <c r="N82" s="256" t="e">
        <f t="shared" si="46"/>
        <v>#REF!</v>
      </c>
      <c r="O82" s="20"/>
      <c r="P82" s="20"/>
      <c r="Q82" s="20"/>
      <c r="R82" s="20"/>
      <c r="S82" s="95"/>
      <c r="T82" s="20"/>
      <c r="U82" s="20"/>
      <c r="V82" s="20"/>
      <c r="W82" s="20"/>
      <c r="X82" s="20"/>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2"/>
      <c r="AY82" s="2"/>
      <c r="AZ82" s="2"/>
      <c r="BA82" s="85"/>
      <c r="BB82" s="9"/>
      <c r="BC82" s="9">
        <v>370</v>
      </c>
      <c r="BD82" s="9">
        <v>332</v>
      </c>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row>
    <row r="83" spans="6:106">
      <c r="F83" s="269">
        <f t="shared" si="44"/>
        <v>1992</v>
      </c>
      <c r="G83" s="256" t="e">
        <f t="shared" si="45"/>
        <v>#REF!</v>
      </c>
      <c r="H83" s="256" t="e">
        <f t="shared" si="45"/>
        <v>#REF!</v>
      </c>
      <c r="I83" s="256"/>
      <c r="J83" s="256" t="e">
        <f t="shared" si="42"/>
        <v>#REF!</v>
      </c>
      <c r="K83" s="256"/>
      <c r="L83" s="256" t="e">
        <f t="shared" si="46"/>
        <v>#REF!</v>
      </c>
      <c r="M83" s="256" t="e">
        <f t="shared" si="46"/>
        <v>#REF!</v>
      </c>
      <c r="N83" s="256" t="e">
        <f t="shared" si="46"/>
        <v>#REF!</v>
      </c>
      <c r="O83" s="20"/>
      <c r="P83" s="20"/>
      <c r="Q83" s="20"/>
      <c r="R83" s="20"/>
      <c r="S83" s="95"/>
      <c r="T83" s="20"/>
      <c r="U83" s="20"/>
      <c r="V83" s="20"/>
      <c r="W83" s="20"/>
      <c r="X83" s="20"/>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2"/>
      <c r="AY83" s="2"/>
      <c r="AZ83" s="2"/>
      <c r="BA83" s="85"/>
      <c r="BB83" s="9"/>
      <c r="BC83" s="9">
        <v>376</v>
      </c>
      <c r="BD83" s="9">
        <v>321.25</v>
      </c>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row>
    <row r="84" spans="6:106">
      <c r="F84" s="269">
        <f t="shared" si="44"/>
        <v>1993</v>
      </c>
      <c r="G84" s="256" t="e">
        <f t="shared" si="45"/>
        <v>#REF!</v>
      </c>
      <c r="H84" s="256" t="e">
        <f t="shared" si="45"/>
        <v>#REF!</v>
      </c>
      <c r="I84" s="256"/>
      <c r="J84" s="256" t="e">
        <f t="shared" si="42"/>
        <v>#REF!</v>
      </c>
      <c r="K84" s="256"/>
      <c r="L84" s="256" t="e">
        <f t="shared" si="46"/>
        <v>#REF!</v>
      </c>
      <c r="M84" s="256" t="e">
        <f t="shared" si="46"/>
        <v>#REF!</v>
      </c>
      <c r="N84" s="256" t="e">
        <f t="shared" si="46"/>
        <v>#REF!</v>
      </c>
      <c r="O84" s="20"/>
      <c r="P84" s="20"/>
      <c r="Q84" s="20"/>
      <c r="R84" s="20"/>
      <c r="S84" s="95"/>
      <c r="T84" s="20"/>
      <c r="U84" s="20"/>
      <c r="V84" s="20"/>
      <c r="W84" s="20"/>
      <c r="X84" s="20"/>
      <c r="Y84" s="2"/>
      <c r="Z84" s="2"/>
      <c r="AA84" s="2"/>
      <c r="AB84" s="2"/>
      <c r="AC84" s="2"/>
      <c r="AD84" s="2"/>
      <c r="AE84" s="2"/>
      <c r="AF84" s="2"/>
      <c r="AG84" s="2"/>
      <c r="AH84" s="2"/>
      <c r="AI84" s="2"/>
      <c r="AJ84" s="2"/>
      <c r="AK84" s="2"/>
      <c r="AL84" s="2"/>
      <c r="AM84" s="2"/>
      <c r="AN84" s="2"/>
      <c r="AO84" s="2"/>
      <c r="AP84" s="2"/>
      <c r="AQ84" s="9"/>
      <c r="AR84" s="2"/>
      <c r="AS84" s="2"/>
      <c r="AT84" s="2"/>
      <c r="AU84" s="2"/>
      <c r="AV84" s="2"/>
      <c r="AW84" s="2"/>
      <c r="AX84" s="2"/>
      <c r="AY84" s="2"/>
      <c r="AZ84" s="2"/>
      <c r="BA84" s="85"/>
      <c r="BB84" s="9"/>
      <c r="BC84" s="9">
        <v>394</v>
      </c>
      <c r="BD84" s="9">
        <v>358</v>
      </c>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row>
    <row r="85" spans="6:106">
      <c r="F85" s="269">
        <f t="shared" si="44"/>
        <v>1994</v>
      </c>
      <c r="G85" s="256" t="e">
        <f t="shared" si="45"/>
        <v>#REF!</v>
      </c>
      <c r="H85" s="256" t="e">
        <f t="shared" si="45"/>
        <v>#REF!</v>
      </c>
      <c r="I85" s="256"/>
      <c r="J85" s="256" t="e">
        <f t="shared" si="42"/>
        <v>#REF!</v>
      </c>
      <c r="K85" s="256"/>
      <c r="L85" s="256" t="e">
        <f t="shared" si="46"/>
        <v>#REF!</v>
      </c>
      <c r="M85" s="256" t="e">
        <f t="shared" si="46"/>
        <v>#REF!</v>
      </c>
      <c r="N85" s="256" t="e">
        <f t="shared" si="46"/>
        <v>#REF!</v>
      </c>
      <c r="O85" s="20"/>
      <c r="P85" s="20"/>
      <c r="Q85" s="20"/>
      <c r="R85" s="20"/>
      <c r="S85" s="95"/>
      <c r="T85" s="20"/>
      <c r="U85" s="20"/>
      <c r="V85" s="20"/>
      <c r="W85" s="20"/>
      <c r="X85" s="20"/>
      <c r="Y85" s="2"/>
      <c r="Z85" s="2"/>
      <c r="AA85" s="2"/>
      <c r="AB85" s="2"/>
      <c r="AC85" s="2"/>
      <c r="AD85" s="2"/>
      <c r="AE85" s="2"/>
      <c r="AF85" s="2"/>
      <c r="AG85" s="2"/>
      <c r="AH85" s="2"/>
      <c r="AI85" s="2"/>
      <c r="AJ85" s="2"/>
      <c r="AK85" s="2"/>
      <c r="AL85" s="2"/>
      <c r="AM85" s="2"/>
      <c r="AN85" s="2"/>
      <c r="AO85" s="2"/>
      <c r="AP85" s="2"/>
      <c r="AQ85" s="9"/>
      <c r="AR85" s="2"/>
      <c r="AS85" s="2"/>
      <c r="AT85" s="2"/>
      <c r="AU85" s="2"/>
      <c r="AV85" s="2"/>
      <c r="AW85" s="2"/>
      <c r="AX85" s="2"/>
      <c r="AY85" s="2"/>
      <c r="AZ85" s="2"/>
      <c r="BA85" s="85"/>
      <c r="BB85" s="9"/>
      <c r="BC85" s="9">
        <v>368</v>
      </c>
      <c r="BD85" s="9">
        <v>333.5</v>
      </c>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row>
    <row r="86" spans="6:106">
      <c r="F86" s="269">
        <f t="shared" si="44"/>
        <v>1995</v>
      </c>
      <c r="G86" s="256" t="e">
        <f t="shared" si="45"/>
        <v>#REF!</v>
      </c>
      <c r="H86" s="256" t="e">
        <f t="shared" si="45"/>
        <v>#REF!</v>
      </c>
      <c r="I86" s="256"/>
      <c r="J86" s="256" t="e">
        <f t="shared" si="42"/>
        <v>#REF!</v>
      </c>
      <c r="K86" s="256"/>
      <c r="L86" s="256" t="e">
        <f t="shared" si="46"/>
        <v>#REF!</v>
      </c>
      <c r="M86" s="256" t="e">
        <f t="shared" si="46"/>
        <v>#REF!</v>
      </c>
      <c r="N86" s="256" t="e">
        <f t="shared" si="46"/>
        <v>#REF!</v>
      </c>
      <c r="O86" s="20"/>
      <c r="P86" s="20"/>
      <c r="Q86" s="20"/>
      <c r="R86" s="20"/>
      <c r="S86" s="95"/>
      <c r="T86" s="20"/>
      <c r="U86" s="20"/>
      <c r="V86" s="20"/>
      <c r="W86" s="20"/>
      <c r="X86" s="20"/>
      <c r="Y86" s="2"/>
      <c r="Z86" s="2"/>
      <c r="AA86" s="2"/>
      <c r="AB86" s="2"/>
      <c r="AC86" s="2"/>
      <c r="AD86" s="2"/>
      <c r="AE86" s="2"/>
      <c r="AF86" s="2"/>
      <c r="AG86" s="2"/>
      <c r="AH86" s="2"/>
      <c r="AI86" s="2"/>
      <c r="AJ86" s="2"/>
      <c r="AK86" s="2"/>
      <c r="AL86" s="2"/>
      <c r="AM86" s="2"/>
      <c r="AN86" s="2"/>
      <c r="AO86" s="2"/>
      <c r="AP86" s="2"/>
      <c r="AQ86" s="9"/>
      <c r="AR86" s="2"/>
      <c r="AS86" s="2"/>
      <c r="AT86" s="2"/>
      <c r="AU86" s="2"/>
      <c r="AV86" s="2"/>
      <c r="AW86" s="2"/>
      <c r="AX86" s="2"/>
      <c r="AY86" s="2"/>
      <c r="AZ86" s="2"/>
      <c r="BA86" s="85"/>
      <c r="BB86" s="9"/>
      <c r="BC86" s="9">
        <v>392</v>
      </c>
      <c r="BD86" s="9">
        <v>309</v>
      </c>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row>
    <row r="87" spans="6:106">
      <c r="F87" s="269">
        <f t="shared" si="44"/>
        <v>1996</v>
      </c>
      <c r="G87" s="256" t="e">
        <f t="shared" si="45"/>
        <v>#REF!</v>
      </c>
      <c r="H87" s="256" t="e">
        <f t="shared" si="45"/>
        <v>#REF!</v>
      </c>
      <c r="I87" s="256"/>
      <c r="J87" s="256" t="e">
        <f t="shared" si="42"/>
        <v>#REF!</v>
      </c>
      <c r="K87" s="256"/>
      <c r="L87" s="256" t="e">
        <f t="shared" si="46"/>
        <v>#REF!</v>
      </c>
      <c r="M87" s="256" t="e">
        <f t="shared" si="46"/>
        <v>#REF!</v>
      </c>
      <c r="N87" s="256" t="e">
        <f t="shared" si="46"/>
        <v>#REF!</v>
      </c>
      <c r="O87" s="20"/>
      <c r="P87" s="20"/>
      <c r="Q87" s="20"/>
      <c r="R87" s="20"/>
      <c r="S87" s="95"/>
      <c r="T87" s="20"/>
      <c r="U87" s="20"/>
      <c r="V87" s="20"/>
      <c r="W87" s="20"/>
      <c r="X87" s="20"/>
      <c r="Y87" s="2"/>
      <c r="Z87" s="2"/>
      <c r="AA87" s="2"/>
      <c r="AB87" s="2"/>
      <c r="AC87" s="2"/>
      <c r="AD87" s="2"/>
      <c r="AE87" s="2"/>
      <c r="AF87" s="2"/>
      <c r="AG87" s="2"/>
      <c r="AH87" s="2"/>
      <c r="AI87" s="2"/>
      <c r="AJ87" s="2"/>
      <c r="AK87" s="2"/>
      <c r="AL87" s="2"/>
      <c r="AM87" s="2"/>
      <c r="AN87" s="2"/>
      <c r="AO87" s="2"/>
      <c r="AP87" s="2"/>
      <c r="AQ87" s="9"/>
      <c r="AR87" s="2"/>
      <c r="AS87" s="2"/>
      <c r="AT87" s="2"/>
      <c r="AU87" s="2"/>
      <c r="AV87" s="2"/>
      <c r="AW87" s="2"/>
      <c r="AX87" s="2"/>
      <c r="AY87" s="2"/>
      <c r="AZ87" s="2"/>
      <c r="BA87" s="85"/>
      <c r="BB87" s="9"/>
      <c r="BC87" s="9">
        <v>410</v>
      </c>
      <c r="BD87" s="9">
        <v>313</v>
      </c>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row>
    <row r="88" spans="6:106">
      <c r="F88" s="269">
        <f t="shared" si="44"/>
        <v>1997</v>
      </c>
      <c r="G88" s="256" t="e">
        <f t="shared" si="45"/>
        <v>#REF!</v>
      </c>
      <c r="H88" s="256" t="e">
        <f t="shared" si="45"/>
        <v>#REF!</v>
      </c>
      <c r="I88" s="256"/>
      <c r="J88" s="256" t="e">
        <f t="shared" si="42"/>
        <v>#REF!</v>
      </c>
      <c r="K88" s="256"/>
      <c r="L88" s="256" t="e">
        <f t="shared" si="46"/>
        <v>#REF!</v>
      </c>
      <c r="M88" s="256" t="e">
        <f t="shared" si="46"/>
        <v>#REF!</v>
      </c>
      <c r="N88" s="256" t="e">
        <f t="shared" si="46"/>
        <v>#REF!</v>
      </c>
      <c r="O88" s="20"/>
      <c r="P88" s="20"/>
      <c r="Q88" s="20"/>
      <c r="R88" s="20"/>
      <c r="S88" s="95"/>
      <c r="T88" s="20"/>
      <c r="U88" s="20"/>
      <c r="V88" s="20"/>
      <c r="W88" s="20"/>
      <c r="X88" s="20"/>
      <c r="Y88" s="2"/>
      <c r="Z88" s="2"/>
      <c r="AA88" s="2"/>
      <c r="AB88" s="2"/>
      <c r="AC88" s="2"/>
      <c r="AD88" s="2"/>
      <c r="AE88" s="2"/>
      <c r="AF88" s="2"/>
      <c r="AG88" s="2"/>
      <c r="AH88" s="2"/>
      <c r="AI88" s="2"/>
      <c r="AJ88" s="2"/>
      <c r="AK88" s="2"/>
      <c r="AL88" s="2"/>
      <c r="AM88" s="2"/>
      <c r="AN88" s="2"/>
      <c r="AO88" s="2"/>
      <c r="AP88" s="2"/>
      <c r="AQ88" s="9"/>
      <c r="AR88" s="2"/>
      <c r="AS88" s="2"/>
      <c r="AT88" s="2"/>
      <c r="AU88" s="2"/>
      <c r="AV88" s="2"/>
      <c r="AW88" s="2"/>
      <c r="AX88" s="2"/>
      <c r="AY88" s="2"/>
      <c r="AZ88" s="2"/>
      <c r="BA88" s="85"/>
      <c r="BB88" s="9"/>
      <c r="BC88" s="9">
        <v>407</v>
      </c>
      <c r="BD88" s="9">
        <v>317.75</v>
      </c>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row>
    <row r="89" spans="6:106">
      <c r="F89" s="269">
        <f t="shared" si="44"/>
        <v>1998</v>
      </c>
      <c r="G89" s="256" t="e">
        <f t="shared" si="45"/>
        <v>#REF!</v>
      </c>
      <c r="H89" s="256" t="e">
        <f t="shared" si="45"/>
        <v>#REF!</v>
      </c>
      <c r="I89" s="256"/>
      <c r="J89" s="256" t="e">
        <f t="shared" si="42"/>
        <v>#REF!</v>
      </c>
      <c r="K89" s="256"/>
      <c r="L89" s="256" t="e">
        <f t="shared" si="46"/>
        <v>#REF!</v>
      </c>
      <c r="M89" s="256" t="e">
        <f t="shared" si="46"/>
        <v>#REF!</v>
      </c>
      <c r="N89" s="256" t="e">
        <f t="shared" si="46"/>
        <v>#REF!</v>
      </c>
      <c r="O89" s="20"/>
      <c r="P89" s="20"/>
      <c r="Q89" s="20"/>
      <c r="R89" s="20"/>
      <c r="S89" s="95"/>
      <c r="T89" s="20"/>
      <c r="U89" s="20"/>
      <c r="V89" s="20"/>
      <c r="W89" s="20"/>
      <c r="X89" s="20"/>
      <c r="Y89" s="2"/>
      <c r="Z89" s="2"/>
      <c r="AA89" s="2"/>
      <c r="AB89" s="2"/>
      <c r="AC89" s="2"/>
      <c r="AD89" s="2"/>
      <c r="AE89" s="2"/>
      <c r="AF89" s="2"/>
      <c r="AG89" s="2"/>
      <c r="AH89" s="2"/>
      <c r="AI89" s="2"/>
      <c r="AJ89" s="2"/>
      <c r="AK89" s="2"/>
      <c r="AL89" s="2"/>
      <c r="AM89" s="2"/>
      <c r="AN89" s="2"/>
      <c r="AO89" s="2"/>
      <c r="AP89" s="2"/>
      <c r="AQ89" s="9"/>
      <c r="AR89" s="2"/>
      <c r="AS89" s="2"/>
      <c r="AT89" s="2"/>
      <c r="AU89" s="2"/>
      <c r="AV89" s="2"/>
      <c r="AW89" s="2"/>
      <c r="AX89" s="2"/>
      <c r="AY89" s="2"/>
      <c r="AZ89" s="2"/>
      <c r="BA89" s="85"/>
      <c r="BB89" s="9"/>
      <c r="BC89" s="9">
        <v>409</v>
      </c>
      <c r="BD89" s="9">
        <v>336</v>
      </c>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row>
    <row r="90" spans="6:106">
      <c r="F90" s="269">
        <f t="shared" si="44"/>
        <v>1999</v>
      </c>
      <c r="G90" s="256" t="e">
        <f t="shared" si="45"/>
        <v>#REF!</v>
      </c>
      <c r="H90" s="256" t="e">
        <f t="shared" si="45"/>
        <v>#REF!</v>
      </c>
      <c r="I90" s="256"/>
      <c r="J90" s="256" t="e">
        <f t="shared" si="42"/>
        <v>#REF!</v>
      </c>
      <c r="K90" s="256"/>
      <c r="L90" s="256" t="e">
        <f t="shared" si="46"/>
        <v>#REF!</v>
      </c>
      <c r="M90" s="256" t="e">
        <f t="shared" si="46"/>
        <v>#REF!</v>
      </c>
      <c r="N90" s="256" t="e">
        <f t="shared" si="46"/>
        <v>#REF!</v>
      </c>
      <c r="O90" s="20"/>
      <c r="P90" s="20"/>
      <c r="Q90" s="20"/>
      <c r="R90" s="20"/>
      <c r="S90" s="95"/>
      <c r="T90" s="20"/>
      <c r="U90" s="20"/>
      <c r="V90" s="20"/>
      <c r="W90" s="20"/>
      <c r="X90" s="20"/>
      <c r="Y90" s="2"/>
      <c r="Z90" s="2"/>
      <c r="AA90" s="2"/>
      <c r="AB90" s="2"/>
      <c r="AC90" s="2"/>
      <c r="AD90" s="2"/>
      <c r="AE90" s="2"/>
      <c r="AF90" s="2"/>
      <c r="AG90" s="2"/>
      <c r="AH90" s="2"/>
      <c r="AI90" s="2"/>
      <c r="AJ90" s="2"/>
      <c r="AK90" s="2"/>
      <c r="AL90" s="2"/>
      <c r="AM90" s="2"/>
      <c r="AN90" s="2"/>
      <c r="AO90" s="2"/>
      <c r="AP90" s="2"/>
      <c r="AQ90" s="9"/>
      <c r="AR90" s="2"/>
      <c r="AS90" s="2"/>
      <c r="AT90" s="2"/>
      <c r="AU90" s="2"/>
      <c r="AV90" s="2"/>
      <c r="AW90" s="2"/>
      <c r="AX90" s="2"/>
      <c r="AY90" s="2"/>
      <c r="AZ90" s="2"/>
      <c r="BA90" s="85"/>
      <c r="BB90" s="9"/>
      <c r="BC90" s="9">
        <v>446</v>
      </c>
      <c r="BD90" s="9">
        <v>325</v>
      </c>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row>
    <row r="91" spans="6:106">
      <c r="F91" s="269">
        <f t="shared" si="44"/>
        <v>2000</v>
      </c>
      <c r="G91" s="256" t="e">
        <f t="shared" si="45"/>
        <v>#REF!</v>
      </c>
      <c r="H91" s="256" t="e">
        <f t="shared" si="45"/>
        <v>#REF!</v>
      </c>
      <c r="I91" s="256"/>
      <c r="J91" s="256" t="e">
        <f t="shared" si="42"/>
        <v>#REF!</v>
      </c>
      <c r="K91" s="256"/>
      <c r="L91" s="256" t="e">
        <f t="shared" si="46"/>
        <v>#REF!</v>
      </c>
      <c r="M91" s="256" t="e">
        <f t="shared" si="46"/>
        <v>#REF!</v>
      </c>
      <c r="N91" s="256" t="e">
        <f t="shared" si="46"/>
        <v>#REF!</v>
      </c>
      <c r="O91" s="20"/>
      <c r="P91" s="20"/>
      <c r="T91" s="20"/>
      <c r="U91" s="20"/>
      <c r="V91" s="20"/>
      <c r="W91" s="20"/>
      <c r="X91" s="20"/>
      <c r="Y91" s="2"/>
      <c r="Z91" s="2"/>
      <c r="AA91" s="2"/>
      <c r="AB91" s="2"/>
      <c r="AC91" s="2"/>
      <c r="AD91" s="2"/>
      <c r="AE91" s="2"/>
      <c r="AF91" s="2"/>
      <c r="AG91" s="2"/>
      <c r="AH91" s="2"/>
      <c r="AI91" s="2"/>
      <c r="AJ91" s="2"/>
      <c r="AK91" s="2"/>
      <c r="AL91" s="2"/>
      <c r="AM91" s="2"/>
      <c r="AN91" s="2"/>
      <c r="AO91" s="2"/>
      <c r="AP91" s="2"/>
      <c r="AQ91" s="9"/>
      <c r="AR91" s="2"/>
      <c r="AS91" s="2"/>
      <c r="AT91" s="2"/>
      <c r="AU91" s="2"/>
      <c r="AV91" s="2"/>
      <c r="AW91" s="2"/>
      <c r="AX91" s="2"/>
      <c r="AY91" s="2"/>
      <c r="AZ91" s="2"/>
      <c r="BA91" s="85"/>
      <c r="BB91" s="9"/>
      <c r="BC91" s="9">
        <v>495</v>
      </c>
      <c r="BD91" s="9">
        <v>329.75</v>
      </c>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row>
    <row r="92" spans="6:106">
      <c r="F92" s="269">
        <f t="shared" si="44"/>
        <v>2001</v>
      </c>
      <c r="G92" s="256" t="e">
        <f t="shared" si="45"/>
        <v>#REF!</v>
      </c>
      <c r="H92" s="256" t="e">
        <f t="shared" si="45"/>
        <v>#REF!</v>
      </c>
      <c r="I92" s="256"/>
      <c r="J92" s="256" t="e">
        <f t="shared" si="42"/>
        <v>#REF!</v>
      </c>
      <c r="K92" s="256"/>
      <c r="L92" s="256" t="e">
        <f t="shared" si="46"/>
        <v>#REF!</v>
      </c>
      <c r="M92" s="256" t="e">
        <f t="shared" si="46"/>
        <v>#REF!</v>
      </c>
      <c r="N92" s="256" t="e">
        <f t="shared" si="46"/>
        <v>#REF!</v>
      </c>
      <c r="O92" s="20"/>
      <c r="P92" s="20"/>
      <c r="T92" s="20"/>
      <c r="U92" s="20"/>
      <c r="V92" s="20"/>
      <c r="W92" s="20"/>
      <c r="X92" s="20"/>
      <c r="Y92" s="2"/>
      <c r="Z92" s="2"/>
      <c r="AA92" s="2"/>
      <c r="AB92" s="2"/>
      <c r="AC92" s="2"/>
      <c r="AD92" s="2"/>
      <c r="AE92" s="2"/>
      <c r="AF92" s="2"/>
      <c r="AG92" s="2"/>
      <c r="AH92" s="2"/>
      <c r="AI92" s="2"/>
      <c r="AJ92" s="2"/>
      <c r="AK92" s="2"/>
      <c r="AL92" s="2"/>
      <c r="AM92" s="2"/>
      <c r="AN92" s="2"/>
      <c r="AO92" s="2"/>
      <c r="AP92" s="2"/>
      <c r="AQ92" s="9"/>
      <c r="AR92" s="2"/>
      <c r="AS92" s="2"/>
      <c r="AT92" s="2"/>
      <c r="AU92" s="2"/>
      <c r="AV92" s="2"/>
      <c r="AW92" s="2"/>
      <c r="AX92" s="2"/>
      <c r="AY92" s="2"/>
      <c r="AZ92" s="2"/>
      <c r="BA92" s="85"/>
      <c r="BB92" s="9"/>
      <c r="BC92" s="9">
        <v>576</v>
      </c>
      <c r="BD92" s="9">
        <v>333</v>
      </c>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row>
    <row r="93" spans="6:106">
      <c r="F93" s="269">
        <f t="shared" si="44"/>
        <v>2002</v>
      </c>
      <c r="G93" s="256" t="e">
        <f t="shared" si="45"/>
        <v>#REF!</v>
      </c>
      <c r="H93" s="256" t="e">
        <f t="shared" si="45"/>
        <v>#REF!</v>
      </c>
      <c r="I93" s="256"/>
      <c r="J93" s="256" t="e">
        <f t="shared" si="42"/>
        <v>#REF!</v>
      </c>
      <c r="K93" s="256"/>
      <c r="L93" s="256" t="e">
        <f t="shared" si="46"/>
        <v>#REF!</v>
      </c>
      <c r="M93" s="256" t="e">
        <f t="shared" si="46"/>
        <v>#REF!</v>
      </c>
      <c r="N93" s="256" t="e">
        <f t="shared" si="46"/>
        <v>#REF!</v>
      </c>
      <c r="O93" s="20"/>
      <c r="P93" s="20"/>
      <c r="T93" s="20"/>
      <c r="U93" s="20"/>
      <c r="V93" s="20"/>
      <c r="W93" s="20"/>
      <c r="X93" s="20"/>
      <c r="Y93" s="2"/>
      <c r="Z93" s="2"/>
      <c r="AA93" s="2"/>
      <c r="AB93" s="2"/>
      <c r="AC93" s="2"/>
      <c r="AD93" s="2"/>
      <c r="AE93" s="2"/>
      <c r="AF93" s="2"/>
      <c r="AG93" s="2"/>
      <c r="AH93" s="2"/>
      <c r="AI93" s="2"/>
      <c r="AJ93" s="2"/>
      <c r="AK93" s="2"/>
      <c r="AL93" s="2"/>
      <c r="AM93" s="2"/>
      <c r="AN93" s="2"/>
      <c r="AO93" s="2"/>
      <c r="AP93" s="2"/>
      <c r="AQ93" s="9"/>
      <c r="AR93" s="2"/>
      <c r="AS93" s="2"/>
      <c r="AT93" s="2"/>
      <c r="AU93" s="2"/>
      <c r="AV93" s="2"/>
      <c r="AW93" s="2"/>
      <c r="AX93" s="2"/>
      <c r="AY93" s="2"/>
      <c r="AZ93" s="2"/>
      <c r="BA93" s="85"/>
      <c r="BB93" s="9"/>
      <c r="BC93" s="9">
        <v>622</v>
      </c>
      <c r="BD93" s="9">
        <v>337</v>
      </c>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row>
    <row r="94" spans="6:106">
      <c r="F94" s="269">
        <f t="shared" si="44"/>
        <v>2003</v>
      </c>
      <c r="G94" s="256" t="e">
        <f t="shared" si="45"/>
        <v>#REF!</v>
      </c>
      <c r="H94" s="256" t="e">
        <f t="shared" si="45"/>
        <v>#REF!</v>
      </c>
      <c r="I94" s="256"/>
      <c r="J94" s="256" t="e">
        <f t="shared" si="42"/>
        <v>#REF!</v>
      </c>
      <c r="K94" s="256"/>
      <c r="L94" s="256" t="e">
        <f t="shared" si="46"/>
        <v>#REF!</v>
      </c>
      <c r="M94" s="256" t="e">
        <f t="shared" si="46"/>
        <v>#REF!</v>
      </c>
      <c r="N94" s="256" t="e">
        <f t="shared" si="46"/>
        <v>#REF!</v>
      </c>
      <c r="O94" s="20"/>
      <c r="P94" s="20"/>
      <c r="T94" s="20"/>
      <c r="U94" s="20"/>
      <c r="V94" s="20"/>
      <c r="W94" s="20"/>
      <c r="X94" s="20"/>
      <c r="Y94" s="2"/>
      <c r="Z94" s="2"/>
      <c r="AA94" s="2"/>
      <c r="AB94" s="2"/>
      <c r="AC94" s="2"/>
      <c r="AD94" s="2"/>
      <c r="AE94" s="2"/>
      <c r="AF94" s="2"/>
      <c r="AG94" s="2"/>
      <c r="AH94" s="2"/>
      <c r="AI94" s="2"/>
      <c r="AJ94" s="2"/>
      <c r="AK94" s="2"/>
      <c r="AL94" s="2"/>
      <c r="AM94" s="2"/>
      <c r="AN94" s="2"/>
      <c r="AO94" s="2"/>
      <c r="AP94" s="2"/>
      <c r="AQ94" s="9"/>
      <c r="AR94" s="2"/>
      <c r="AS94" s="2"/>
      <c r="AT94" s="2"/>
      <c r="AU94" s="2"/>
      <c r="AV94" s="2"/>
      <c r="AW94" s="2"/>
      <c r="AX94" s="2"/>
      <c r="AY94" s="2"/>
      <c r="AZ94" s="2"/>
      <c r="BA94" s="85"/>
      <c r="BB94" s="9"/>
      <c r="BC94" s="9">
        <v>730</v>
      </c>
      <c r="BD94" s="9">
        <v>343</v>
      </c>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row>
    <row r="95" spans="6:106">
      <c r="F95" s="269">
        <f t="shared" si="44"/>
        <v>2004</v>
      </c>
      <c r="G95" s="256" t="e">
        <f t="shared" si="45"/>
        <v>#REF!</v>
      </c>
      <c r="H95" s="256" t="e">
        <f t="shared" si="45"/>
        <v>#REF!</v>
      </c>
      <c r="I95" s="256"/>
      <c r="J95" s="256" t="e">
        <f t="shared" si="42"/>
        <v>#REF!</v>
      </c>
      <c r="K95" s="256"/>
      <c r="L95" s="256" t="e">
        <f t="shared" si="46"/>
        <v>#REF!</v>
      </c>
      <c r="M95" s="256" t="e">
        <f t="shared" si="46"/>
        <v>#REF!</v>
      </c>
      <c r="N95" s="256" t="e">
        <f t="shared" si="46"/>
        <v>#REF!</v>
      </c>
      <c r="O95" s="20"/>
      <c r="P95" s="20"/>
      <c r="T95" s="20"/>
      <c r="U95" s="20"/>
      <c r="V95" s="20"/>
      <c r="W95" s="20"/>
      <c r="X95" s="20"/>
      <c r="Y95" s="2"/>
      <c r="Z95" s="2"/>
      <c r="AA95" s="2"/>
      <c r="AB95" s="2"/>
      <c r="AC95" s="2"/>
      <c r="AD95" s="2"/>
      <c r="AE95" s="2"/>
      <c r="AF95" s="2"/>
      <c r="AG95" s="2"/>
      <c r="AH95" s="2"/>
      <c r="AI95" s="2"/>
      <c r="AJ95" s="2"/>
      <c r="AK95" s="2"/>
      <c r="AL95" s="2"/>
      <c r="AM95" s="2"/>
      <c r="AN95" s="2"/>
      <c r="AO95" s="2"/>
      <c r="AP95" s="2"/>
      <c r="AQ95" s="9"/>
      <c r="AR95" s="2"/>
      <c r="AS95" s="2"/>
      <c r="AT95" s="2"/>
      <c r="AU95" s="2"/>
      <c r="AV95" s="2"/>
      <c r="AW95" s="2"/>
      <c r="AX95" s="2"/>
      <c r="AY95" s="2"/>
      <c r="AZ95" s="2"/>
      <c r="BA95" s="85"/>
      <c r="BB95" s="9"/>
      <c r="BC95" s="9">
        <v>537</v>
      </c>
      <c r="BD95" s="9">
        <v>365</v>
      </c>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row>
    <row r="96" spans="6:106">
      <c r="F96" s="269">
        <f t="shared" si="44"/>
        <v>2005</v>
      </c>
      <c r="G96" s="256" t="e">
        <f t="shared" si="45"/>
        <v>#REF!</v>
      </c>
      <c r="H96" s="256" t="e">
        <f t="shared" si="45"/>
        <v>#REF!</v>
      </c>
      <c r="I96" s="256"/>
      <c r="J96" s="256" t="e">
        <f t="shared" si="42"/>
        <v>#REF!</v>
      </c>
      <c r="K96" s="256"/>
      <c r="L96" s="256" t="e">
        <f t="shared" si="46"/>
        <v>#REF!</v>
      </c>
      <c r="M96" s="256" t="e">
        <f t="shared" si="46"/>
        <v>#REF!</v>
      </c>
      <c r="N96" s="256" t="e">
        <f t="shared" si="46"/>
        <v>#REF!</v>
      </c>
      <c r="O96" s="20"/>
      <c r="P96" s="20"/>
      <c r="T96" s="20"/>
      <c r="U96" s="20"/>
      <c r="V96" s="20"/>
      <c r="W96" s="20"/>
      <c r="X96" s="20"/>
      <c r="Y96" s="2"/>
      <c r="Z96" s="2"/>
      <c r="AA96" s="2"/>
      <c r="AB96" s="2"/>
      <c r="AC96" s="2"/>
      <c r="AD96" s="2"/>
      <c r="AE96" s="2"/>
      <c r="AF96" s="2"/>
      <c r="AG96" s="2"/>
      <c r="AH96" s="2"/>
      <c r="AI96" s="2"/>
      <c r="AJ96" s="2"/>
      <c r="AK96" s="2"/>
      <c r="AL96" s="2"/>
      <c r="AM96" s="2"/>
      <c r="AN96" s="2"/>
      <c r="AO96" s="2"/>
      <c r="AP96" s="2"/>
      <c r="AQ96" s="9"/>
      <c r="AR96" s="2"/>
      <c r="AS96" s="2"/>
      <c r="AT96" s="2"/>
      <c r="AU96" s="2"/>
      <c r="AV96" s="2"/>
      <c r="AW96" s="2"/>
      <c r="AX96" s="2"/>
      <c r="AY96" s="2"/>
      <c r="AZ96" s="2"/>
      <c r="BA96" s="85"/>
      <c r="BB96" s="9"/>
      <c r="BC96" s="9">
        <v>621</v>
      </c>
      <c r="BD96" s="9">
        <v>370</v>
      </c>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row>
    <row r="97" spans="6:106">
      <c r="F97" s="269">
        <f t="shared" si="44"/>
        <v>2006</v>
      </c>
      <c r="G97" s="256" t="e">
        <f t="shared" si="45"/>
        <v>#REF!</v>
      </c>
      <c r="H97" s="256" t="e">
        <f t="shared" si="45"/>
        <v>#REF!</v>
      </c>
      <c r="I97" s="256"/>
      <c r="J97" s="256" t="e">
        <f t="shared" si="42"/>
        <v>#REF!</v>
      </c>
      <c r="K97" s="256"/>
      <c r="L97" s="256" t="e">
        <f t="shared" si="46"/>
        <v>#REF!</v>
      </c>
      <c r="M97" s="256" t="e">
        <f t="shared" si="46"/>
        <v>#REF!</v>
      </c>
      <c r="N97" s="256" t="e">
        <f t="shared" si="46"/>
        <v>#REF!</v>
      </c>
      <c r="O97" s="20"/>
      <c r="P97" s="20"/>
      <c r="T97" s="20"/>
      <c r="U97" s="20"/>
      <c r="V97" s="20"/>
      <c r="W97" s="20"/>
      <c r="X97" s="20"/>
      <c r="Y97" s="2"/>
      <c r="Z97" s="2"/>
      <c r="AA97" s="2"/>
      <c r="AB97" s="2"/>
      <c r="AC97" s="2"/>
      <c r="AD97" s="2"/>
      <c r="AE97" s="2"/>
      <c r="AF97" s="2"/>
      <c r="AG97" s="2"/>
      <c r="AH97" s="2"/>
      <c r="AI97" s="2"/>
      <c r="AJ97" s="2"/>
      <c r="AK97" s="2"/>
      <c r="AL97" s="2"/>
      <c r="AM97" s="2"/>
      <c r="AN97" s="2"/>
      <c r="AO97" s="2"/>
      <c r="AP97" s="2"/>
      <c r="AQ97" s="9"/>
      <c r="AR97" s="2"/>
      <c r="AS97" s="2"/>
      <c r="AT97" s="2"/>
      <c r="AU97" s="2"/>
      <c r="AV97" s="2"/>
      <c r="AW97" s="2"/>
      <c r="AX97" s="2"/>
      <c r="AY97" s="2"/>
      <c r="AZ97" s="2"/>
      <c r="BA97" s="85"/>
      <c r="BB97" s="9"/>
      <c r="BC97" s="9">
        <v>661</v>
      </c>
      <c r="BD97" s="9">
        <v>370.25</v>
      </c>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row>
    <row r="98" spans="6:106">
      <c r="F98" s="269">
        <f t="shared" si="44"/>
        <v>2007</v>
      </c>
      <c r="G98" s="256" t="e">
        <f t="shared" si="45"/>
        <v>#REF!</v>
      </c>
      <c r="H98" s="256" t="e">
        <f t="shared" si="45"/>
        <v>#REF!</v>
      </c>
      <c r="I98" s="256"/>
      <c r="J98" s="256" t="e">
        <f t="shared" si="42"/>
        <v>#REF!</v>
      </c>
      <c r="K98" s="256"/>
      <c r="L98" s="256" t="e">
        <f t="shared" si="46"/>
        <v>#REF!</v>
      </c>
      <c r="M98" s="256" t="e">
        <f t="shared" si="46"/>
        <v>#REF!</v>
      </c>
      <c r="N98" s="256" t="e">
        <f t="shared" si="46"/>
        <v>#REF!</v>
      </c>
      <c r="O98" s="20"/>
      <c r="P98" s="20"/>
      <c r="T98" s="20"/>
      <c r="U98" s="20"/>
      <c r="V98" s="20"/>
      <c r="W98" s="20"/>
      <c r="X98" s="20"/>
      <c r="Y98" s="2"/>
      <c r="Z98" s="2"/>
      <c r="AA98" s="2"/>
      <c r="AB98" s="2"/>
      <c r="AC98" s="2"/>
      <c r="AD98" s="2"/>
      <c r="AE98" s="2"/>
      <c r="AF98" s="2"/>
      <c r="AG98" s="2"/>
      <c r="AH98" s="2"/>
      <c r="AI98" s="2"/>
      <c r="AJ98" s="2"/>
      <c r="AK98" s="2"/>
      <c r="AL98" s="2"/>
      <c r="AM98" s="2"/>
      <c r="AN98" s="2"/>
      <c r="AO98" s="2"/>
      <c r="AP98" s="2"/>
      <c r="AQ98" s="9"/>
      <c r="AR98" s="2"/>
      <c r="AS98" s="2"/>
      <c r="AT98" s="2"/>
      <c r="AU98" s="2"/>
      <c r="AV98" s="2"/>
      <c r="AW98" s="2"/>
      <c r="AX98" s="2"/>
      <c r="AY98" s="2"/>
      <c r="AZ98" s="2"/>
      <c r="BA98" s="85"/>
      <c r="BB98" s="9"/>
      <c r="BC98" s="9">
        <v>618</v>
      </c>
      <c r="BD98" s="9">
        <v>376</v>
      </c>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row>
    <row r="99" spans="6:106">
      <c r="F99" s="269">
        <f t="shared" si="44"/>
        <v>2008</v>
      </c>
      <c r="G99" s="256" t="e">
        <f t="shared" si="45"/>
        <v>#REF!</v>
      </c>
      <c r="H99" s="256" t="e">
        <f t="shared" si="45"/>
        <v>#REF!</v>
      </c>
      <c r="I99" s="256"/>
      <c r="J99" s="256" t="e">
        <f t="shared" si="42"/>
        <v>#REF!</v>
      </c>
      <c r="K99" s="256"/>
      <c r="L99" s="256" t="e">
        <f t="shared" si="46"/>
        <v>#REF!</v>
      </c>
      <c r="M99" s="256" t="e">
        <f t="shared" si="46"/>
        <v>#REF!</v>
      </c>
      <c r="N99" s="256" t="e">
        <f t="shared" si="46"/>
        <v>#REF!</v>
      </c>
      <c r="O99" s="20"/>
      <c r="P99" s="20"/>
      <c r="T99" s="20"/>
      <c r="U99" s="20"/>
      <c r="V99" s="20"/>
      <c r="W99" s="20"/>
      <c r="X99" s="20"/>
      <c r="Y99" s="2"/>
      <c r="Z99" s="2"/>
      <c r="AA99" s="2"/>
      <c r="AB99" s="2"/>
      <c r="AC99" s="2"/>
      <c r="AD99" s="2"/>
      <c r="AE99" s="2"/>
      <c r="AF99" s="2"/>
      <c r="AG99" s="2"/>
      <c r="AH99" s="2"/>
      <c r="AI99" s="2"/>
      <c r="AJ99" s="2"/>
      <c r="AK99" s="2"/>
      <c r="AL99" s="2"/>
      <c r="AM99" s="2"/>
      <c r="AN99" s="2"/>
      <c r="AO99" s="2"/>
      <c r="AP99" s="2"/>
      <c r="AQ99" s="9"/>
      <c r="AR99" s="2"/>
      <c r="AS99" s="2"/>
      <c r="AT99" s="2"/>
      <c r="AU99" s="2"/>
      <c r="AV99" s="2"/>
      <c r="AW99" s="2"/>
      <c r="AX99" s="2"/>
      <c r="AY99" s="2"/>
      <c r="AZ99" s="2"/>
      <c r="BA99" s="85"/>
      <c r="BB99" s="9"/>
      <c r="BC99" s="9">
        <v>643</v>
      </c>
      <c r="BD99" s="9">
        <v>374</v>
      </c>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row>
    <row r="100" spans="6:106">
      <c r="F100" s="269">
        <f t="shared" si="44"/>
        <v>2009</v>
      </c>
      <c r="G100" s="256" t="e">
        <f t="shared" si="45"/>
        <v>#REF!</v>
      </c>
      <c r="H100" s="256" t="e">
        <f t="shared" si="45"/>
        <v>#REF!</v>
      </c>
      <c r="I100" s="256"/>
      <c r="J100" s="256" t="e">
        <f t="shared" si="42"/>
        <v>#REF!</v>
      </c>
      <c r="K100" s="256"/>
      <c r="L100" s="256" t="e">
        <f t="shared" si="46"/>
        <v>#REF!</v>
      </c>
      <c r="M100" s="256" t="e">
        <f t="shared" si="46"/>
        <v>#REF!</v>
      </c>
      <c r="N100" s="256" t="e">
        <f t="shared" si="46"/>
        <v>#REF!</v>
      </c>
      <c r="O100" s="20"/>
      <c r="P100" s="20"/>
      <c r="T100" s="20"/>
      <c r="U100" s="20"/>
      <c r="V100" s="20"/>
      <c r="W100" s="20"/>
      <c r="X100" s="20"/>
      <c r="Y100" s="2"/>
      <c r="Z100" s="2"/>
      <c r="AA100" s="2"/>
      <c r="AB100" s="2"/>
      <c r="AC100" s="2"/>
      <c r="AD100" s="2"/>
      <c r="AE100" s="2"/>
      <c r="AF100" s="2"/>
      <c r="AG100" s="2"/>
      <c r="AH100" s="2"/>
      <c r="AI100" s="2"/>
      <c r="AJ100" s="2"/>
      <c r="AK100" s="2"/>
      <c r="AL100" s="2"/>
      <c r="AM100" s="2"/>
      <c r="AN100" s="2"/>
      <c r="AO100" s="2"/>
      <c r="AP100" s="2"/>
      <c r="AQ100" s="9"/>
      <c r="AR100" s="2"/>
      <c r="AS100" s="2"/>
      <c r="AT100" s="2"/>
      <c r="AU100" s="2"/>
      <c r="AV100" s="2"/>
      <c r="AW100" s="2"/>
      <c r="AX100" s="2"/>
      <c r="AY100" s="2"/>
      <c r="AZ100" s="2"/>
      <c r="BA100" s="85"/>
      <c r="BB100" s="9"/>
      <c r="BC100" s="9">
        <v>653</v>
      </c>
      <c r="BD100" s="9">
        <v>376.25</v>
      </c>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row>
    <row r="101" spans="6:106">
      <c r="F101" s="269">
        <f t="shared" si="44"/>
        <v>2010</v>
      </c>
      <c r="G101" s="256" t="e">
        <f t="shared" ref="G101:J102" si="47">G44*$AK44</f>
        <v>#REF!</v>
      </c>
      <c r="H101" s="256" t="e">
        <f t="shared" si="47"/>
        <v>#REF!</v>
      </c>
      <c r="I101" s="256"/>
      <c r="J101" s="256" t="e">
        <f t="shared" si="47"/>
        <v>#REF!</v>
      </c>
      <c r="K101" s="256"/>
      <c r="L101" s="256" t="e">
        <f t="shared" ref="L101:N102" si="48">L44*$AK44</f>
        <v>#REF!</v>
      </c>
      <c r="M101" s="256" t="e">
        <f t="shared" si="48"/>
        <v>#REF!</v>
      </c>
      <c r="N101" s="256" t="e">
        <f t="shared" si="48"/>
        <v>#REF!</v>
      </c>
      <c r="O101" s="20"/>
      <c r="P101" s="20"/>
      <c r="T101" s="20"/>
      <c r="U101" s="20"/>
      <c r="V101" s="20"/>
      <c r="W101" s="20"/>
      <c r="X101" s="20"/>
      <c r="Y101" s="2"/>
      <c r="Z101" s="2"/>
      <c r="AA101" s="2"/>
      <c r="AB101" s="2"/>
      <c r="AC101" s="2"/>
      <c r="AD101" s="2"/>
      <c r="AE101" s="2"/>
      <c r="AF101" s="2"/>
      <c r="AG101" s="2"/>
      <c r="AH101" s="2"/>
      <c r="AI101" s="2"/>
      <c r="AJ101" s="2"/>
      <c r="AK101" s="2"/>
      <c r="AL101" s="2"/>
      <c r="AM101" s="2"/>
      <c r="AN101" s="2"/>
      <c r="AO101" s="2"/>
      <c r="AP101" s="2"/>
      <c r="AQ101" s="9"/>
      <c r="AR101" s="2"/>
      <c r="AS101" s="2"/>
      <c r="AT101" s="2"/>
      <c r="AU101" s="2"/>
      <c r="AV101" s="2"/>
      <c r="AW101" s="2"/>
      <c r="AX101" s="2"/>
      <c r="AY101" s="2"/>
      <c r="AZ101" s="2"/>
      <c r="BA101" s="85"/>
      <c r="BB101" s="9"/>
      <c r="BC101" s="9">
        <v>659</v>
      </c>
      <c r="BD101" s="9">
        <v>381</v>
      </c>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row>
    <row r="102" spans="6:106">
      <c r="F102" s="269">
        <f t="shared" si="44"/>
        <v>2011</v>
      </c>
      <c r="G102" s="256" t="e">
        <f t="shared" si="47"/>
        <v>#REF!</v>
      </c>
      <c r="H102" s="256" t="e">
        <f t="shared" si="47"/>
        <v>#REF!</v>
      </c>
      <c r="I102" s="256"/>
      <c r="J102" s="256" t="e">
        <f t="shared" si="47"/>
        <v>#REF!</v>
      </c>
      <c r="K102" s="256"/>
      <c r="L102" s="256" t="e">
        <f t="shared" si="48"/>
        <v>#REF!</v>
      </c>
      <c r="M102" s="256" t="e">
        <f t="shared" si="48"/>
        <v>#REF!</v>
      </c>
      <c r="N102" s="256" t="e">
        <f t="shared" si="48"/>
        <v>#REF!</v>
      </c>
      <c r="O102" s="20"/>
      <c r="P102" s="20"/>
      <c r="T102" s="20"/>
      <c r="U102" s="20"/>
      <c r="V102" s="20"/>
      <c r="W102" s="20"/>
      <c r="X102" s="20"/>
      <c r="Y102" s="2"/>
      <c r="Z102" s="2"/>
      <c r="AA102" s="2"/>
      <c r="AB102" s="2"/>
      <c r="AC102" s="2"/>
      <c r="AD102" s="2"/>
      <c r="AE102" s="2"/>
      <c r="AF102" s="2"/>
      <c r="AG102" s="2"/>
      <c r="AH102" s="2"/>
      <c r="AI102" s="2"/>
      <c r="AJ102" s="2"/>
      <c r="AK102" s="2"/>
      <c r="AL102" s="2"/>
      <c r="AM102" s="2"/>
      <c r="AN102" s="2"/>
      <c r="AO102" s="2"/>
      <c r="AP102" s="2"/>
      <c r="AQ102" s="9"/>
      <c r="AR102" s="2"/>
      <c r="AS102" s="2"/>
      <c r="AT102" s="2"/>
      <c r="AU102" s="2"/>
      <c r="AV102" s="2"/>
      <c r="AW102" s="2"/>
      <c r="AX102" s="2"/>
      <c r="AY102" s="2"/>
      <c r="AZ102" s="2"/>
      <c r="BA102" s="85"/>
      <c r="BB102" s="9"/>
      <c r="BC102" s="9"/>
      <c r="BD102" s="9">
        <v>377</v>
      </c>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row>
    <row r="103" spans="6:106">
      <c r="F103" s="269">
        <f t="shared" si="44"/>
        <v>2012</v>
      </c>
      <c r="G103" s="253"/>
      <c r="H103" s="253"/>
      <c r="I103" s="253"/>
      <c r="J103" s="253"/>
      <c r="K103" s="253"/>
      <c r="L103" s="253"/>
      <c r="M103" s="253"/>
      <c r="N103" s="253"/>
      <c r="O103" s="2"/>
      <c r="P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9"/>
      <c r="AR103" s="2"/>
      <c r="AS103" s="2"/>
      <c r="AT103" s="2"/>
      <c r="AU103" s="2"/>
      <c r="AV103" s="2"/>
      <c r="AW103" s="2"/>
      <c r="AX103" s="2"/>
      <c r="AY103" s="2"/>
      <c r="AZ103" s="2"/>
      <c r="BA103" s="85"/>
      <c r="BB103" s="9"/>
      <c r="BC103" s="9"/>
      <c r="BD103" s="9">
        <v>382.25</v>
      </c>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row>
    <row r="104" spans="6:106">
      <c r="F104" s="269" t="s">
        <v>50</v>
      </c>
      <c r="G104" s="253"/>
      <c r="H104" s="253"/>
      <c r="I104" s="253"/>
      <c r="J104" s="253"/>
      <c r="K104" s="253"/>
      <c r="L104" s="253"/>
      <c r="M104" s="253"/>
      <c r="N104" s="253"/>
      <c r="O104" s="2"/>
      <c r="P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9"/>
      <c r="AR104" s="2"/>
      <c r="AS104" s="2"/>
      <c r="AT104" s="2"/>
      <c r="AU104" s="2"/>
      <c r="AV104" s="2"/>
      <c r="AW104" s="2"/>
      <c r="AX104" s="2"/>
      <c r="AY104" s="2"/>
      <c r="AZ104" s="2"/>
      <c r="BA104" s="85"/>
      <c r="BB104" s="9"/>
      <c r="BC104" s="9"/>
      <c r="BD104" s="9">
        <v>394</v>
      </c>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row>
    <row r="105" spans="6:106">
      <c r="F105" s="269" t="s">
        <v>51</v>
      </c>
      <c r="G105" s="253"/>
      <c r="H105" s="253"/>
      <c r="I105" s="253"/>
      <c r="J105" s="253"/>
      <c r="K105" s="253"/>
      <c r="L105" s="253"/>
      <c r="M105" s="253"/>
      <c r="N105" s="253"/>
      <c r="O105" s="2"/>
      <c r="P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9"/>
      <c r="AR105" s="2"/>
      <c r="AS105" s="2"/>
      <c r="AT105" s="2"/>
      <c r="AU105" s="2"/>
      <c r="AV105" s="2"/>
      <c r="AW105" s="2"/>
      <c r="AX105" s="2"/>
      <c r="AY105" s="2"/>
      <c r="AZ105" s="2"/>
      <c r="BA105" s="85"/>
      <c r="BB105" s="9"/>
      <c r="BC105" s="9"/>
      <c r="BD105" s="9">
        <v>395</v>
      </c>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row>
    <row r="106" spans="6:106">
      <c r="F106" s="269">
        <v>2015</v>
      </c>
      <c r="G106" s="253"/>
      <c r="H106" s="253"/>
      <c r="I106" s="253"/>
      <c r="J106" s="253"/>
      <c r="K106" s="253"/>
      <c r="L106" s="253"/>
      <c r="M106" s="253"/>
      <c r="N106" s="253"/>
      <c r="O106" s="2"/>
      <c r="P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9"/>
      <c r="AR106" s="2"/>
      <c r="AS106" s="2"/>
      <c r="AT106" s="2"/>
      <c r="AU106" s="2"/>
      <c r="AV106" s="2"/>
      <c r="AW106" s="2"/>
      <c r="AX106" s="2"/>
      <c r="AY106" s="2"/>
      <c r="AZ106" s="2"/>
      <c r="BA106" s="85"/>
      <c r="BB106" s="9"/>
      <c r="BC106" s="9"/>
      <c r="BD106" s="9">
        <v>394</v>
      </c>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row>
    <row r="107" spans="6:106">
      <c r="F107" s="269">
        <f t="shared" si="44"/>
        <v>2016</v>
      </c>
      <c r="G107" s="253"/>
      <c r="H107" s="253"/>
      <c r="I107" s="253"/>
      <c r="J107" s="253"/>
      <c r="K107" s="253"/>
      <c r="L107" s="253"/>
      <c r="M107" s="253"/>
      <c r="N107" s="253"/>
      <c r="O107" s="2"/>
      <c r="P107" s="2"/>
      <c r="U107" s="2"/>
      <c r="V107" s="2"/>
      <c r="W107" s="2"/>
      <c r="X107" s="2"/>
      <c r="Y107" s="2"/>
      <c r="Z107" s="2"/>
      <c r="AA107" s="2"/>
      <c r="AB107" s="2"/>
      <c r="AC107" s="2"/>
      <c r="AD107" s="2"/>
      <c r="AE107" s="2"/>
      <c r="AF107" s="2"/>
      <c r="AG107" s="2"/>
      <c r="AH107" s="2"/>
      <c r="AI107" s="2"/>
      <c r="AJ107" s="2"/>
      <c r="AK107" s="2"/>
      <c r="AL107" s="2"/>
      <c r="AM107" s="2"/>
      <c r="AN107" s="2"/>
      <c r="AO107" s="2"/>
      <c r="AP107" s="2"/>
      <c r="AQ107" s="9"/>
      <c r="AR107" s="2"/>
      <c r="AS107" s="2"/>
      <c r="AT107" s="2"/>
      <c r="AU107" s="2"/>
      <c r="AV107" s="2"/>
      <c r="AW107" s="2"/>
      <c r="AX107" s="2"/>
      <c r="AY107" s="2"/>
      <c r="AZ107" s="2"/>
      <c r="BA107" s="85"/>
      <c r="BB107" s="9"/>
      <c r="BC107" s="9"/>
      <c r="BD107" s="9">
        <v>392</v>
      </c>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row>
    <row r="108" spans="6:106">
      <c r="F108" s="269">
        <f t="shared" si="44"/>
        <v>2017</v>
      </c>
      <c r="G108" s="253"/>
      <c r="H108" s="253"/>
      <c r="I108" s="253"/>
      <c r="J108" s="253"/>
      <c r="K108" s="253"/>
      <c r="L108" s="253"/>
      <c r="M108" s="253"/>
      <c r="N108" s="253"/>
      <c r="O108" s="2"/>
      <c r="P108" s="2"/>
      <c r="Q108" s="2"/>
      <c r="R108" s="27"/>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9"/>
      <c r="AR108" s="2"/>
      <c r="AS108" s="2"/>
      <c r="AT108" s="2"/>
      <c r="AU108" s="2"/>
      <c r="AV108" s="2"/>
      <c r="AW108" s="2"/>
      <c r="AX108" s="2"/>
      <c r="AY108" s="2"/>
      <c r="AZ108" s="2"/>
      <c r="BA108" s="85"/>
      <c r="BB108" s="9"/>
      <c r="BC108" s="9"/>
      <c r="BD108" s="9">
        <v>359</v>
      </c>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row>
    <row r="109" spans="6:106">
      <c r="F109" s="269">
        <f t="shared" si="44"/>
        <v>2018</v>
      </c>
      <c r="G109" s="253"/>
      <c r="H109" s="253"/>
      <c r="I109" s="253"/>
      <c r="J109" s="253"/>
      <c r="K109" s="253"/>
      <c r="L109" s="253"/>
      <c r="M109" s="253"/>
      <c r="N109" s="253"/>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9"/>
      <c r="AR109" s="2"/>
      <c r="AS109" s="2"/>
      <c r="AT109" s="2"/>
      <c r="AU109" s="2"/>
      <c r="AV109" s="2"/>
      <c r="AW109" s="2"/>
      <c r="AX109" s="2"/>
      <c r="AY109" s="2"/>
      <c r="AZ109" s="2"/>
      <c r="BA109" s="85"/>
      <c r="BB109" s="9"/>
      <c r="BC109" s="9"/>
      <c r="BD109" s="9">
        <v>367.5</v>
      </c>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row>
    <row r="110" spans="6:106">
      <c r="F110" s="269">
        <f t="shared" si="44"/>
        <v>2019</v>
      </c>
      <c r="G110" s="253"/>
      <c r="H110" s="253"/>
      <c r="I110" s="253"/>
      <c r="J110" s="253"/>
      <c r="K110" s="253"/>
      <c r="L110" s="253"/>
      <c r="M110" s="253"/>
      <c r="N110" s="253"/>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9"/>
      <c r="AR110" s="2"/>
      <c r="AS110" s="2"/>
      <c r="AT110" s="2"/>
      <c r="AU110" s="2"/>
      <c r="AV110" s="2"/>
      <c r="AW110" s="2"/>
      <c r="AX110" s="2"/>
      <c r="AY110" s="2"/>
      <c r="AZ110" s="2"/>
      <c r="BA110" s="85"/>
      <c r="BB110" s="9"/>
      <c r="BC110" s="9"/>
      <c r="BD110" s="9">
        <v>360</v>
      </c>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row>
    <row r="111" spans="6:106">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9"/>
      <c r="AR111" s="2"/>
      <c r="AS111" s="2"/>
      <c r="AT111" s="2"/>
      <c r="AU111" s="2"/>
      <c r="AV111" s="2"/>
      <c r="AW111" s="2"/>
      <c r="AX111" s="2"/>
      <c r="AY111" s="2"/>
      <c r="AZ111" s="2"/>
      <c r="BA111" s="85"/>
      <c r="BB111" s="9"/>
      <c r="BC111" s="9"/>
      <c r="BD111" s="9">
        <v>401</v>
      </c>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row>
    <row r="112" spans="6:106">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9"/>
      <c r="AR112" s="2"/>
      <c r="AS112" s="2"/>
      <c r="AT112" s="2"/>
      <c r="AU112" s="2"/>
      <c r="AV112" s="2"/>
      <c r="AW112" s="2"/>
      <c r="AX112" s="2"/>
      <c r="AY112" s="2"/>
      <c r="AZ112" s="2"/>
      <c r="BA112" s="85"/>
      <c r="BB112" s="9"/>
      <c r="BC112" s="9"/>
      <c r="BD112" s="9">
        <v>391.75</v>
      </c>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row>
    <row r="113" spans="6:106">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9"/>
      <c r="AR113" s="2"/>
      <c r="AS113" s="2"/>
      <c r="AT113" s="2"/>
      <c r="AU113" s="2"/>
      <c r="AV113" s="2"/>
      <c r="AW113" s="2"/>
      <c r="AX113" s="2"/>
      <c r="AY113" s="2"/>
      <c r="AZ113" s="2"/>
      <c r="BA113" s="85"/>
      <c r="BB113" s="9"/>
      <c r="BC113" s="9"/>
      <c r="BD113" s="9">
        <v>405</v>
      </c>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row>
    <row r="114" spans="6:106">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9"/>
      <c r="AR114" s="2"/>
      <c r="AS114" s="2"/>
      <c r="AT114" s="2"/>
      <c r="AU114" s="2"/>
      <c r="AV114" s="2"/>
      <c r="AW114" s="2"/>
      <c r="AX114" s="2"/>
      <c r="AY114" s="2"/>
      <c r="AZ114" s="2"/>
      <c r="BA114" s="85"/>
      <c r="BB114" s="9"/>
      <c r="BC114" s="9"/>
      <c r="BD114" s="9">
        <v>410</v>
      </c>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row>
    <row r="115" spans="6:106">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9"/>
      <c r="AR115" s="2"/>
      <c r="AS115" s="2"/>
      <c r="AT115" s="2"/>
      <c r="AU115" s="2"/>
      <c r="AV115" s="2"/>
      <c r="AW115" s="2"/>
      <c r="AX115" s="2"/>
      <c r="AY115" s="2"/>
      <c r="AZ115" s="2"/>
      <c r="BA115" s="85"/>
      <c r="BB115" s="9"/>
      <c r="BC115" s="9"/>
      <c r="BD115" s="9">
        <v>416</v>
      </c>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row>
    <row r="116" spans="6:106">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9"/>
      <c r="AR116" s="2"/>
      <c r="AS116" s="2"/>
      <c r="AT116" s="2"/>
      <c r="AU116" s="2"/>
      <c r="AV116" s="2"/>
      <c r="AW116" s="2"/>
      <c r="AX116" s="2"/>
      <c r="AY116" s="2"/>
      <c r="AZ116" s="2"/>
      <c r="BA116" s="85"/>
      <c r="BB116" s="9"/>
      <c r="BC116" s="9"/>
      <c r="BD116" s="9">
        <v>407</v>
      </c>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row>
    <row r="117" spans="6:106">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9"/>
      <c r="AR117" s="2"/>
      <c r="AS117" s="2"/>
      <c r="AT117" s="2"/>
      <c r="AU117" s="2"/>
      <c r="AV117" s="2"/>
      <c r="AW117" s="2"/>
      <c r="AX117" s="2"/>
      <c r="AY117" s="2"/>
      <c r="AZ117" s="2"/>
      <c r="BA117" s="85"/>
      <c r="BB117" s="9"/>
      <c r="BC117" s="9"/>
      <c r="BD117" s="9">
        <v>409</v>
      </c>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row>
    <row r="118" spans="6:106">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9"/>
      <c r="AR118" s="2"/>
      <c r="AS118" s="2"/>
      <c r="AT118" s="2"/>
      <c r="AU118" s="2"/>
      <c r="AV118" s="2"/>
      <c r="AW118" s="2"/>
      <c r="AX118" s="2"/>
      <c r="AY118" s="2"/>
      <c r="AZ118" s="2"/>
      <c r="BA118" s="85"/>
      <c r="BB118" s="9"/>
      <c r="BC118" s="9"/>
      <c r="BD118" s="9">
        <v>409</v>
      </c>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row>
    <row r="119" spans="6:106">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9"/>
      <c r="AR119" s="2"/>
      <c r="AS119" s="2"/>
      <c r="AT119" s="2"/>
      <c r="AU119" s="2"/>
      <c r="AV119" s="2"/>
      <c r="AW119" s="2"/>
      <c r="AX119" s="2"/>
      <c r="AY119" s="2"/>
      <c r="AZ119" s="2"/>
      <c r="BA119" s="85"/>
      <c r="BB119" s="9"/>
      <c r="BC119" s="9"/>
      <c r="BD119" s="9">
        <v>419</v>
      </c>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row>
    <row r="120" spans="6:106">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9"/>
      <c r="AR120" s="2"/>
      <c r="AS120" s="2"/>
      <c r="AT120" s="2"/>
      <c r="AU120" s="2"/>
      <c r="AV120" s="2"/>
      <c r="AW120" s="2"/>
      <c r="AX120" s="2"/>
      <c r="AY120" s="2"/>
      <c r="AZ120" s="2"/>
      <c r="BA120" s="85"/>
      <c r="BB120" s="9"/>
      <c r="BC120" s="9"/>
      <c r="BD120" s="9">
        <v>446</v>
      </c>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row>
    <row r="121" spans="6:106">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9"/>
      <c r="AR121" s="2"/>
      <c r="AS121" s="2"/>
      <c r="AT121" s="2"/>
      <c r="AU121" s="2"/>
      <c r="AV121" s="2"/>
      <c r="AW121" s="2"/>
      <c r="AX121" s="2"/>
      <c r="AY121" s="2"/>
      <c r="AZ121" s="2"/>
      <c r="BA121" s="85"/>
      <c r="BB121" s="9"/>
      <c r="BC121" s="9"/>
      <c r="BD121" s="9">
        <v>469</v>
      </c>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row>
    <row r="122" spans="6:106">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9"/>
      <c r="AR122" s="2"/>
      <c r="AS122" s="2"/>
      <c r="AT122" s="2"/>
      <c r="AU122" s="2"/>
      <c r="AV122" s="2"/>
      <c r="AW122" s="2"/>
      <c r="AX122" s="2"/>
      <c r="AY122" s="2"/>
      <c r="AZ122" s="2"/>
      <c r="BA122" s="85"/>
      <c r="BB122" s="9"/>
      <c r="BC122" s="9"/>
      <c r="BD122" s="9">
        <v>495</v>
      </c>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row>
    <row r="123" spans="6:106">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9"/>
      <c r="AR123" s="2"/>
      <c r="AS123" s="2"/>
      <c r="AT123" s="2"/>
      <c r="AU123" s="2"/>
      <c r="AV123" s="2"/>
      <c r="AW123" s="2"/>
      <c r="AX123" s="2"/>
      <c r="AY123" s="2"/>
      <c r="AZ123" s="2"/>
      <c r="BA123" s="85"/>
      <c r="BB123" s="9"/>
      <c r="BC123" s="9"/>
      <c r="BD123" s="9">
        <v>545</v>
      </c>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row>
    <row r="124" spans="6:106">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9"/>
      <c r="AR124" s="2"/>
      <c r="AS124" s="2"/>
      <c r="AT124" s="2"/>
      <c r="AU124" s="2"/>
      <c r="AV124" s="2"/>
      <c r="AW124" s="2"/>
      <c r="AX124" s="2"/>
      <c r="AY124" s="2"/>
      <c r="AZ124" s="2"/>
      <c r="BA124" s="85"/>
      <c r="BB124" s="9"/>
      <c r="BC124" s="9"/>
      <c r="BD124" s="9">
        <v>576</v>
      </c>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row>
    <row r="125" spans="6:106">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9"/>
      <c r="AR125" s="2"/>
      <c r="AS125" s="2"/>
      <c r="AT125" s="2"/>
      <c r="AU125" s="2"/>
      <c r="AV125" s="2"/>
      <c r="AW125" s="2"/>
      <c r="AX125" s="2"/>
      <c r="AY125" s="2"/>
      <c r="AZ125" s="2"/>
      <c r="BA125" s="85"/>
      <c r="BB125" s="9"/>
      <c r="BC125" s="9"/>
      <c r="BD125" s="9">
        <v>307</v>
      </c>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row>
    <row r="126" spans="6:106">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9"/>
      <c r="AR126" s="2"/>
      <c r="AS126" s="2"/>
      <c r="AT126" s="2"/>
      <c r="AU126" s="2"/>
      <c r="AV126" s="2"/>
      <c r="AW126" s="2"/>
      <c r="AX126" s="2"/>
      <c r="AY126" s="2"/>
      <c r="AZ126" s="2"/>
      <c r="BA126" s="85"/>
      <c r="BB126" s="9"/>
      <c r="BC126" s="9"/>
      <c r="BD126" s="9"/>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row>
    <row r="127" spans="6:106">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9"/>
      <c r="AR127" s="2"/>
      <c r="AS127" s="2"/>
      <c r="AT127" s="2"/>
      <c r="AU127" s="2"/>
      <c r="AV127" s="2"/>
      <c r="AW127" s="2"/>
      <c r="AX127" s="2"/>
      <c r="AY127" s="2"/>
      <c r="AZ127" s="2"/>
      <c r="BA127" s="85"/>
      <c r="BB127" s="9"/>
      <c r="BC127" s="9"/>
      <c r="BD127" s="9">
        <v>317.5</v>
      </c>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row>
    <row r="128" spans="6:106">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9"/>
      <c r="AR128" s="2"/>
      <c r="AS128" s="2"/>
      <c r="AT128" s="2"/>
      <c r="AU128" s="2"/>
      <c r="AV128" s="2"/>
      <c r="AW128" s="2"/>
      <c r="AX128" s="2"/>
      <c r="AY128" s="2"/>
      <c r="AZ128" s="2"/>
      <c r="BA128" s="85"/>
      <c r="BB128" s="9"/>
      <c r="BC128" s="9"/>
      <c r="BD128" s="9"/>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row>
    <row r="129" spans="6:106">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9"/>
      <c r="AR129" s="2"/>
      <c r="AS129" s="2"/>
      <c r="AT129" s="2"/>
      <c r="AU129" s="2"/>
      <c r="AV129" s="2"/>
      <c r="AW129" s="2"/>
      <c r="AX129" s="2"/>
      <c r="AY129" s="2"/>
      <c r="AZ129" s="2"/>
      <c r="BA129" s="85"/>
      <c r="BB129" s="9"/>
      <c r="BC129" s="9"/>
      <c r="BD129" s="9">
        <v>321.25</v>
      </c>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row>
    <row r="130" spans="6:106">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9"/>
      <c r="AR130" s="2"/>
      <c r="AS130" s="2"/>
      <c r="AT130" s="2"/>
      <c r="AU130" s="2"/>
      <c r="AV130" s="2"/>
      <c r="AW130" s="2"/>
      <c r="AX130" s="2"/>
      <c r="AY130" s="2"/>
      <c r="AZ130" s="2"/>
      <c r="BA130" s="85"/>
      <c r="BB130" s="9"/>
      <c r="BC130" s="9"/>
      <c r="BD130" s="9"/>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row>
    <row r="131" spans="6:106">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9"/>
      <c r="AR131" s="2"/>
      <c r="AS131" s="2"/>
      <c r="AT131" s="2"/>
      <c r="AU131" s="2"/>
      <c r="AV131" s="2"/>
      <c r="AW131" s="2"/>
      <c r="AX131" s="2"/>
      <c r="AY131" s="2"/>
      <c r="AZ131" s="2"/>
      <c r="BA131" s="85"/>
      <c r="BB131" s="9"/>
      <c r="BC131" s="9"/>
      <c r="BD131" s="9">
        <v>333.5</v>
      </c>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row>
    <row r="132" spans="6:106">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9"/>
      <c r="AR132" s="2"/>
      <c r="AS132" s="2"/>
      <c r="AT132" s="2"/>
      <c r="AU132" s="2"/>
      <c r="AV132" s="2"/>
      <c r="AW132" s="2"/>
      <c r="AX132" s="2"/>
      <c r="AY132" s="2"/>
      <c r="AZ132" s="2"/>
      <c r="BA132" s="85"/>
      <c r="BB132" s="9"/>
      <c r="BC132" s="9"/>
      <c r="BD132" s="9"/>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row>
    <row r="133" spans="6:106">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9"/>
      <c r="AR133" s="2"/>
      <c r="AS133" s="2"/>
      <c r="AT133" s="2"/>
      <c r="AU133" s="2"/>
      <c r="AV133" s="2"/>
      <c r="AW133" s="2"/>
      <c r="AX133" s="2"/>
      <c r="AY133" s="2"/>
      <c r="AZ133" s="2"/>
      <c r="BA133" s="85"/>
      <c r="BB133" s="9"/>
      <c r="BC133" s="9"/>
      <c r="BD133" s="9">
        <v>317.75</v>
      </c>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row>
    <row r="134" spans="6:106">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9"/>
      <c r="AR134" s="2"/>
      <c r="AS134" s="2"/>
      <c r="AT134" s="2"/>
      <c r="AU134" s="2"/>
      <c r="AV134" s="2"/>
      <c r="AW134" s="2"/>
      <c r="AX134" s="2"/>
      <c r="AY134" s="2"/>
      <c r="AZ134" s="2"/>
      <c r="BA134" s="85"/>
      <c r="BB134" s="9"/>
      <c r="BC134" s="9"/>
      <c r="BD134" s="9"/>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row>
    <row r="135" spans="6:106">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9"/>
      <c r="AR135" s="2"/>
      <c r="AS135" s="2"/>
      <c r="AT135" s="2"/>
      <c r="AU135" s="2"/>
      <c r="AV135" s="2"/>
      <c r="AW135" s="2"/>
      <c r="AX135" s="2"/>
      <c r="AY135" s="2"/>
      <c r="AZ135" s="2"/>
      <c r="BA135" s="85"/>
      <c r="BB135" s="9"/>
      <c r="BC135" s="9"/>
      <c r="BD135" s="9">
        <v>329.75</v>
      </c>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row>
    <row r="136" spans="6:106">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9"/>
      <c r="AR136" s="2"/>
      <c r="AS136" s="2"/>
      <c r="AT136" s="2"/>
      <c r="AU136" s="2"/>
      <c r="AV136" s="2"/>
      <c r="AW136" s="2"/>
      <c r="AX136" s="2"/>
      <c r="AY136" s="2"/>
      <c r="AZ136" s="2"/>
      <c r="BA136" s="85"/>
      <c r="BB136" s="9"/>
      <c r="BC136" s="9"/>
      <c r="BD136" s="9"/>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row>
    <row r="137" spans="6:106">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9"/>
      <c r="AR137" s="2"/>
      <c r="AS137" s="2"/>
      <c r="AT137" s="2"/>
      <c r="AU137" s="2"/>
      <c r="AV137" s="2"/>
      <c r="AW137" s="2"/>
      <c r="AX137" s="2"/>
      <c r="AY137" s="2"/>
      <c r="AZ137" s="2"/>
      <c r="BA137" s="85"/>
      <c r="BB137" s="9"/>
      <c r="BC137" s="9"/>
      <c r="BD137" s="9">
        <v>343</v>
      </c>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row>
    <row r="138" spans="6:106">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9"/>
      <c r="AR138" s="2"/>
      <c r="AS138" s="2"/>
      <c r="AT138" s="2"/>
      <c r="AU138" s="2"/>
      <c r="AV138" s="2"/>
      <c r="AW138" s="2"/>
      <c r="AX138" s="2"/>
      <c r="AY138" s="2"/>
      <c r="AZ138" s="2"/>
      <c r="BA138" s="85"/>
      <c r="BB138" s="9"/>
      <c r="BC138" s="9"/>
      <c r="BD138" s="9"/>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row>
    <row r="139" spans="6:106">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9"/>
      <c r="AR139" s="2"/>
      <c r="AS139" s="2"/>
      <c r="AT139" s="2"/>
      <c r="AU139" s="2"/>
      <c r="AV139" s="2"/>
      <c r="AW139" s="2"/>
      <c r="AX139" s="2"/>
      <c r="AY139" s="2"/>
      <c r="AZ139" s="2"/>
      <c r="BA139" s="85"/>
      <c r="BB139" s="9"/>
      <c r="BC139" s="9"/>
      <c r="BD139" s="9">
        <v>370.25</v>
      </c>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row>
    <row r="140" spans="6:106">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9"/>
      <c r="AR140" s="2"/>
      <c r="AS140" s="2"/>
      <c r="AT140" s="2"/>
      <c r="AU140" s="2"/>
      <c r="AV140" s="2"/>
      <c r="AW140" s="2"/>
      <c r="AX140" s="2"/>
      <c r="AY140" s="2"/>
      <c r="AZ140" s="2"/>
      <c r="BA140" s="85"/>
      <c r="BB140" s="9"/>
      <c r="BC140" s="9"/>
      <c r="BD140" s="9"/>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row>
    <row r="141" spans="6:106">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9"/>
      <c r="AR141" s="2"/>
      <c r="AS141" s="2"/>
      <c r="AT141" s="2"/>
      <c r="AU141" s="2"/>
      <c r="AV141" s="2"/>
      <c r="AW141" s="2"/>
      <c r="AX141" s="2"/>
      <c r="AY141" s="2"/>
      <c r="AZ141" s="2"/>
      <c r="BA141" s="85"/>
      <c r="BB141" s="9"/>
      <c r="BC141" s="9"/>
      <c r="BD141" s="9">
        <v>376.25</v>
      </c>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row>
    <row r="142" spans="6:106">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9"/>
      <c r="AR142" s="2"/>
      <c r="AS142" s="2"/>
      <c r="AT142" s="2"/>
      <c r="AU142" s="2"/>
      <c r="AV142" s="2"/>
      <c r="AW142" s="2"/>
      <c r="AX142" s="2"/>
      <c r="AY142" s="2"/>
      <c r="AZ142" s="2"/>
      <c r="BA142" s="85"/>
      <c r="BB142" s="9"/>
      <c r="BC142" s="9"/>
      <c r="BD142" s="9"/>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row>
    <row r="143" spans="6:106">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9"/>
      <c r="AR143" s="2"/>
      <c r="AS143" s="2"/>
      <c r="AT143" s="2"/>
      <c r="AU143" s="2"/>
      <c r="AV143" s="2"/>
      <c r="AW143" s="2"/>
      <c r="AX143" s="2"/>
      <c r="AY143" s="2"/>
      <c r="AZ143" s="2"/>
      <c r="BA143" s="85"/>
      <c r="BB143" s="9"/>
      <c r="BC143" s="9"/>
      <c r="BD143" s="9">
        <v>382.25</v>
      </c>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row>
    <row r="144" spans="6:106">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9"/>
      <c r="AR144" s="2"/>
      <c r="AS144" s="2"/>
      <c r="AT144" s="2"/>
      <c r="AU144" s="2"/>
      <c r="AV144" s="2"/>
      <c r="AW144" s="2"/>
      <c r="AX144" s="2"/>
      <c r="AY144" s="2"/>
      <c r="AZ144" s="2"/>
      <c r="BA144" s="85"/>
      <c r="BB144" s="9"/>
      <c r="BC144" s="9"/>
      <c r="BD144" s="9">
        <v>609</v>
      </c>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row>
    <row r="145" spans="6:106">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9"/>
      <c r="AR145" s="2"/>
      <c r="AS145" s="2"/>
      <c r="AT145" s="2"/>
      <c r="AU145" s="2"/>
      <c r="AV145" s="2"/>
      <c r="AW145" s="2"/>
      <c r="AX145" s="2"/>
      <c r="AY145" s="2"/>
      <c r="AZ145" s="2"/>
      <c r="BA145" s="85"/>
      <c r="BB145" s="9"/>
      <c r="BC145" s="9"/>
      <c r="BD145" s="9">
        <v>622.45897388280719</v>
      </c>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row>
    <row r="146" spans="6:106">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9"/>
      <c r="AR146" s="2"/>
      <c r="AS146" s="2"/>
      <c r="AT146" s="2"/>
      <c r="AU146" s="2"/>
      <c r="AV146" s="2"/>
      <c r="AW146" s="2"/>
      <c r="AX146" s="2"/>
      <c r="AY146" s="2"/>
      <c r="AZ146" s="2"/>
      <c r="BA146" s="85"/>
      <c r="BB146" s="9"/>
      <c r="BC146" s="9"/>
      <c r="BD146" s="9">
        <v>670</v>
      </c>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row>
    <row r="147" spans="6:106">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9"/>
      <c r="AR147" s="2"/>
      <c r="AS147" s="2"/>
      <c r="AT147" s="2"/>
      <c r="AU147" s="2"/>
      <c r="AV147" s="2"/>
      <c r="AW147" s="2"/>
      <c r="AX147" s="2"/>
      <c r="AY147" s="2"/>
      <c r="AZ147" s="2"/>
      <c r="BA147" s="85"/>
      <c r="BB147" s="9"/>
      <c r="BC147" s="9"/>
      <c r="BD147" s="9">
        <v>730</v>
      </c>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row>
    <row r="148" spans="6:106">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9"/>
      <c r="AR148" s="2"/>
      <c r="AS148" s="2"/>
      <c r="AT148" s="2"/>
      <c r="AU148" s="2"/>
      <c r="AV148" s="2"/>
      <c r="AW148" s="2"/>
      <c r="AX148" s="2"/>
      <c r="AY148" s="2"/>
      <c r="AZ148" s="2"/>
      <c r="BA148" s="85"/>
      <c r="BB148" s="9"/>
      <c r="BC148" s="9"/>
      <c r="BD148" s="9">
        <v>737</v>
      </c>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row>
    <row r="149" spans="6:106">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85"/>
      <c r="BB149" s="9"/>
      <c r="BC149" s="9"/>
      <c r="BD149" s="9">
        <v>537</v>
      </c>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row>
    <row r="150" spans="6:106">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85"/>
      <c r="BB150" s="9"/>
      <c r="BC150" s="9"/>
      <c r="BD150" s="9"/>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row>
    <row r="151" spans="6:106">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85"/>
      <c r="BB151" s="9"/>
      <c r="BC151" s="9"/>
      <c r="BD151" s="9">
        <v>615</v>
      </c>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row>
    <row r="152" spans="6:106">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85"/>
      <c r="BB152" s="9"/>
      <c r="BC152" s="9"/>
      <c r="BD152" s="9">
        <v>621</v>
      </c>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row>
    <row r="153" spans="6:106">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85"/>
      <c r="BB153" s="9"/>
      <c r="BC153" s="9"/>
      <c r="BD153" s="9">
        <v>611</v>
      </c>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row>
    <row r="154" spans="6:106">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85"/>
      <c r="BB154" s="9"/>
      <c r="BC154" s="9"/>
      <c r="BD154" s="9">
        <v>661</v>
      </c>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row>
    <row r="155" spans="6:106">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85"/>
      <c r="BB155" s="9"/>
      <c r="BC155" s="9"/>
      <c r="BD155" s="9">
        <v>611</v>
      </c>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row>
    <row r="156" spans="6:106">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85"/>
      <c r="BB156" s="9"/>
      <c r="BC156" s="9"/>
      <c r="BD156" s="9">
        <v>618</v>
      </c>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row>
    <row r="157" spans="6:106">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85"/>
      <c r="BB157" s="9"/>
      <c r="BC157" s="9"/>
      <c r="BD157" s="9">
        <v>629</v>
      </c>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row>
    <row r="158" spans="6:106">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85"/>
      <c r="BB158" s="9"/>
      <c r="BC158" s="9"/>
      <c r="BD158" s="9">
        <v>643</v>
      </c>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row>
    <row r="159" spans="6:106">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85"/>
      <c r="BB159" s="9"/>
      <c r="BC159" s="9"/>
      <c r="BD159" s="9">
        <v>647</v>
      </c>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row>
    <row r="160" spans="6:106">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85"/>
      <c r="BB160" s="9"/>
      <c r="BC160" s="9"/>
      <c r="BD160" s="9">
        <v>653</v>
      </c>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row>
    <row r="161" spans="6:106">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85"/>
      <c r="BB161" s="9"/>
      <c r="BC161" s="9"/>
      <c r="BD161" s="9">
        <v>659</v>
      </c>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row>
    <row r="162" spans="6:106">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85"/>
      <c r="BB162" s="9"/>
      <c r="BC162" s="9"/>
      <c r="BD162" s="9">
        <v>659</v>
      </c>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row>
    <row r="163" spans="6:106">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85"/>
      <c r="BB163" s="9"/>
      <c r="BC163" s="9"/>
      <c r="BD163" s="9"/>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row>
    <row r="164" spans="6:106">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85"/>
      <c r="BB164" s="9"/>
      <c r="BC164" s="9"/>
      <c r="BD164" s="9"/>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row>
    <row r="165" spans="6:106">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85"/>
      <c r="BB165" s="9"/>
      <c r="BC165" s="9"/>
      <c r="BD165" s="9"/>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row>
    <row r="166" spans="6:106">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85"/>
      <c r="BB166" s="9"/>
      <c r="BC166" s="9"/>
      <c r="BD166" s="9"/>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row>
    <row r="167" spans="6:106">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85"/>
      <c r="BB167" s="9"/>
      <c r="BC167" s="9"/>
      <c r="BD167" s="9"/>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row>
    <row r="168" spans="6:106">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85"/>
      <c r="BB168" s="9"/>
      <c r="BC168" s="9"/>
      <c r="BD168" s="9"/>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row>
    <row r="169" spans="6:106">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85"/>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row>
    <row r="170" spans="6:106">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row>
    <row r="171" spans="6:106">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row>
    <row r="172" spans="6:106">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row>
    <row r="173" spans="6:106">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row>
    <row r="174" spans="6:106">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row>
    <row r="175" spans="6:106">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row>
    <row r="176" spans="6:106">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row>
    <row r="177" spans="6:106">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row>
    <row r="178" spans="6:106">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row>
    <row r="179" spans="6:106">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row>
    <row r="180" spans="6:106">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row>
    <row r="181" spans="6:106">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row>
    <row r="182" spans="6:106">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row>
    <row r="183" spans="6:106">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row>
    <row r="184" spans="6:106">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row>
    <row r="185" spans="6:106">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row>
    <row r="186" spans="6:106">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row>
    <row r="187" spans="6:106">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row>
    <row r="188" spans="6:106">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row>
    <row r="189" spans="6:106">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row>
    <row r="190" spans="6:106">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row>
    <row r="191" spans="6:106">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row>
    <row r="192" spans="6:106">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row>
    <row r="193" spans="6:106">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row>
    <row r="194" spans="6:106">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row>
    <row r="195" spans="6:106">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row>
    <row r="196" spans="6:106">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row>
    <row r="197" spans="6:106">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row>
    <row r="198" spans="6:106">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row>
    <row r="199" spans="6:106">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row>
    <row r="200" spans="6:106">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row>
    <row r="201" spans="6:106">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row>
    <row r="202" spans="6:106">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row>
    <row r="203" spans="6:106">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row>
    <row r="204" spans="6:106">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row>
    <row r="205" spans="6:106">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row>
    <row r="206" spans="6:106">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row>
    <row r="207" spans="6:106">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row>
    <row r="208" spans="6:106">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row>
    <row r="209" spans="6:106">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row>
    <row r="210" spans="6:106">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row>
    <row r="211" spans="6:106">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row>
    <row r="212" spans="6:106">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row>
    <row r="213" spans="6:106">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row>
    <row r="214" spans="6:106">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row>
    <row r="215" spans="6:106">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row>
    <row r="216" spans="6:106">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row>
    <row r="217" spans="6:106">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row>
    <row r="218" spans="6:106">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row>
    <row r="219" spans="6:106">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row>
    <row r="220" spans="6:106">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row>
    <row r="221" spans="6:106">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row>
    <row r="222" spans="6:106">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row>
    <row r="223" spans="6:106">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row>
    <row r="224" spans="6:106">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row>
    <row r="225" spans="6:106">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row>
    <row r="226" spans="6:106">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row>
    <row r="227" spans="6:106">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row>
    <row r="228" spans="6:106">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row>
    <row r="229" spans="6:106">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row>
    <row r="230" spans="6:106">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row>
    <row r="231" spans="6:106">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row>
    <row r="232" spans="6:106">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row>
    <row r="233" spans="6:106">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row>
    <row r="234" spans="6:106">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row>
    <row r="235" spans="6:106">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row>
    <row r="236" spans="6:106">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row>
    <row r="237" spans="6:106">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row>
    <row r="238" spans="6:106">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row>
    <row r="239" spans="6:106">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row>
    <row r="240" spans="6:106">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row>
    <row r="241" spans="6:106">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row>
    <row r="242" spans="6:106">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row>
    <row r="243" spans="6:106">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row>
    <row r="244" spans="6:106">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row>
    <row r="245" spans="6:106">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row>
    <row r="246" spans="6:106">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row>
    <row r="247" spans="6:106">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row>
    <row r="248" spans="6:106">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row>
    <row r="249" spans="6:106">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row>
    <row r="250" spans="6:106">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row>
    <row r="251" spans="6:106">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row>
    <row r="252" spans="6:106">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row>
    <row r="253" spans="6:106">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row>
    <row r="254" spans="6:10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row>
    <row r="255" spans="6:106">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row>
    <row r="256" spans="6:106">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row>
    <row r="257" spans="6:106">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row>
    <row r="258" spans="6:106">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row>
    <row r="259" spans="6:106">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row>
    <row r="260" spans="6:106">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row>
    <row r="261" spans="6:1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row>
    <row r="262" spans="6:1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row>
    <row r="263" spans="6:106">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row>
    <row r="264" spans="6:106">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row>
    <row r="265" spans="6:106">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row>
    <row r="266" spans="6:106">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row>
    <row r="267" spans="6:106">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row>
    <row r="268" spans="6:106">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row>
    <row r="269" spans="6:106">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row>
    <row r="270" spans="6:106">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row>
    <row r="271" spans="6:106">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row>
    <row r="272" spans="6:106">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row>
    <row r="273" spans="6:106">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row>
    <row r="274" spans="6:106">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row>
    <row r="275" spans="6:106">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row>
    <row r="276" spans="6:106">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row>
    <row r="277" spans="6:106">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row>
    <row r="278" spans="6:106">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row>
    <row r="279" spans="6:106">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row>
    <row r="280" spans="6:106">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row>
    <row r="281" spans="6:106">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row>
    <row r="282" spans="6:106">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row>
    <row r="283" spans="6:106">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row>
    <row r="284" spans="6:106">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row>
    <row r="285" spans="6:106">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row>
    <row r="286" spans="6:106">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row>
    <row r="287" spans="6:106">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row>
    <row r="288" spans="6:106">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row>
    <row r="289" spans="6:106">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row>
    <row r="290" spans="6:106">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row>
    <row r="291" spans="6:106">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row>
    <row r="292" spans="6:106">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row>
    <row r="293" spans="6:106">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row>
    <row r="294" spans="6:106">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row>
    <row r="295" spans="6:106">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row>
    <row r="296" spans="6:106">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row>
    <row r="297" spans="6:106">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row>
    <row r="298" spans="6:106">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row>
    <row r="299" spans="6:106">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row>
    <row r="300" spans="6:106">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row>
    <row r="301" spans="6:106">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row>
    <row r="302" spans="6:106">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row>
    <row r="303" spans="6:106">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row>
    <row r="304" spans="6:106">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row>
    <row r="305" spans="6:106">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row>
    <row r="306" spans="6:106">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row>
    <row r="307" spans="6:106">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row>
    <row r="308" spans="6:106">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row>
    <row r="309" spans="6:106">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row>
    <row r="310" spans="6:106">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row>
    <row r="311" spans="6:106">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row>
    <row r="312" spans="6:106">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row>
    <row r="313" spans="6:106">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row>
    <row r="314" spans="6:106">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row>
    <row r="315" spans="6:106">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row>
    <row r="316" spans="6:106">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row>
    <row r="317" spans="6:106">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row>
    <row r="318" spans="6:106">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row>
    <row r="319" spans="6:106">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row>
    <row r="320" spans="6:106">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row>
    <row r="321" spans="13:106">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row>
    <row r="322" spans="13:106">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row>
    <row r="323" spans="13:106">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row>
    <row r="324" spans="13:106">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row>
    <row r="325" spans="13:106">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row>
    <row r="326" spans="13:106">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row>
    <row r="327" spans="13:106">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row>
    <row r="328" spans="13:106">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row>
    <row r="329" spans="13:106">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row>
    <row r="330" spans="13:106">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row>
    <row r="331" spans="13:106">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row>
    <row r="332" spans="13:106">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row>
    <row r="333" spans="13:106">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row>
    <row r="334" spans="13:106">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row>
    <row r="335" spans="13:106">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row>
    <row r="336" spans="13:106">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row>
    <row r="337" spans="13:106">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row>
    <row r="338" spans="13:106">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row>
    <row r="339" spans="13:106">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row>
    <row r="340" spans="13:106">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row>
    <row r="341" spans="13:106">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row>
    <row r="342" spans="13:106">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row>
    <row r="343" spans="13:106">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row>
    <row r="344" spans="13:106">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row>
    <row r="345" spans="13:106">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row>
    <row r="346" spans="13:106">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row>
    <row r="347" spans="13:106">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row>
    <row r="348" spans="13:106">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row>
    <row r="349" spans="13:106">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row>
    <row r="350" spans="13:106">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row>
    <row r="351" spans="13:106">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row>
    <row r="352" spans="13:106">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row>
    <row r="353" spans="13:106">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row>
    <row r="354" spans="13:106">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row>
    <row r="355" spans="13:106">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row>
    <row r="356" spans="13:106">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row>
    <row r="357" spans="13:106">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row>
    <row r="358" spans="13:106">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row>
    <row r="359" spans="13:106">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row>
    <row r="360" spans="13:106">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row>
    <row r="361" spans="13:106">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row>
    <row r="362" spans="13:106">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row>
    <row r="363" spans="13:106">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row>
    <row r="364" spans="13:106">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row>
    <row r="365" spans="13:106">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row>
    <row r="366" spans="13:106">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row>
    <row r="367" spans="13:106">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row>
    <row r="368" spans="13:106">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row>
    <row r="369" spans="13:106">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row>
    <row r="370" spans="13:106">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row>
    <row r="371" spans="13:106">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row>
    <row r="372" spans="13:106">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row>
    <row r="373" spans="13:106">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row>
    <row r="374" spans="13:106">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row>
    <row r="375" spans="13:106">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row>
    <row r="376" spans="13:106">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row>
    <row r="377" spans="13:106">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row>
    <row r="378" spans="13:106">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row>
    <row r="379" spans="13:106">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row>
    <row r="380" spans="13:106">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row>
    <row r="381" spans="13:106">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row>
    <row r="382" spans="13:106">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row>
    <row r="383" spans="13:106">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row>
    <row r="384" spans="13:106">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row>
    <row r="385" spans="13:106">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row>
    <row r="386" spans="13:106">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row>
    <row r="387" spans="13:106">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row>
    <row r="388" spans="13:106">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row>
    <row r="389" spans="13:106">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row>
    <row r="390" spans="13:106">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row>
    <row r="391" spans="13:106">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row>
    <row r="392" spans="13:106">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row>
    <row r="393" spans="13:106">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row>
    <row r="394" spans="13:106">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row>
    <row r="395" spans="13:106">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row>
    <row r="396" spans="13:106">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row>
    <row r="397" spans="13:106">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row>
    <row r="398" spans="13:106">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row>
    <row r="399" spans="13:106">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row>
    <row r="400" spans="13:106">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row>
    <row r="401" spans="13:106">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row>
    <row r="402" spans="13:106">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row>
    <row r="403" spans="13:106">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row>
    <row r="404" spans="13:106">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row>
    <row r="405" spans="13:106">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row>
    <row r="406" spans="13:106">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row>
    <row r="407" spans="13:106">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row>
    <row r="408" spans="13:106">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row>
    <row r="409" spans="13:106">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row>
    <row r="410" spans="13:106">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row>
    <row r="411" spans="13:106">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row>
    <row r="412" spans="13:106">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row>
    <row r="413" spans="13:106">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row>
    <row r="414" spans="13:106">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row>
    <row r="415" spans="13:106">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row>
    <row r="416" spans="13:106">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row>
    <row r="417" spans="13:106">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row>
    <row r="418" spans="13:106">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row>
    <row r="419" spans="13:106">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row>
    <row r="420" spans="13:106">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row>
    <row r="421" spans="13:106">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row>
    <row r="422" spans="13:106">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row>
    <row r="423" spans="13:106">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row>
    <row r="424" spans="13:106">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row>
    <row r="425" spans="13:106">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row>
    <row r="426" spans="13:106">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row>
    <row r="427" spans="13:106">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row>
    <row r="428" spans="13:106">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row>
    <row r="429" spans="13:106">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row>
    <row r="430" spans="13:106">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row>
    <row r="431" spans="13:106">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row>
    <row r="432" spans="13:106">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row>
    <row r="433" spans="13:106">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row>
    <row r="434" spans="13:106">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row>
    <row r="435" spans="13:106">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row>
    <row r="436" spans="13:106">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row>
    <row r="437" spans="13:106">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row>
    <row r="438" spans="13:106">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row>
    <row r="439" spans="13:106">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row>
    <row r="440" spans="13:106">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row>
    <row r="441" spans="13:106">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row>
    <row r="442" spans="13:106">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row>
    <row r="443" spans="13:106">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row>
    <row r="444" spans="13:106">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row>
    <row r="445" spans="13:106">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row>
    <row r="446" spans="13:106">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row>
    <row r="447" spans="13:106">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row>
    <row r="448" spans="13:106">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row>
    <row r="449" spans="13:106">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row>
    <row r="450" spans="13:106">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row>
    <row r="451" spans="13:106">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row>
    <row r="452" spans="13:106">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row>
    <row r="453" spans="13:106">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row>
    <row r="454" spans="13:106">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row>
    <row r="455" spans="13:106">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row>
    <row r="456" spans="13:106">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row>
    <row r="457" spans="13:106">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row>
    <row r="458" spans="13:106">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row>
    <row r="459" spans="13:106">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row>
    <row r="460" spans="13:106">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row>
    <row r="461" spans="13:106">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row>
    <row r="462" spans="13:106">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row>
    <row r="463" spans="13:106">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row>
    <row r="464" spans="13:106">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row>
    <row r="465" spans="13:106">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row>
    <row r="466" spans="13:106">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row>
    <row r="467" spans="13:106">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row>
    <row r="468" spans="13:106">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row>
    <row r="469" spans="13:106">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row>
    <row r="470" spans="13:106">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row>
    <row r="471" spans="13:106">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row>
    <row r="472" spans="13:106">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row>
    <row r="473" spans="13:106">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row>
    <row r="474" spans="13:106">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row>
    <row r="475" spans="13:106">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row>
    <row r="476" spans="13:106">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row>
    <row r="477" spans="13:106">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row>
    <row r="478" spans="13:106">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row>
    <row r="479" spans="13:106">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row>
    <row r="480" spans="13:106">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row>
    <row r="481" spans="13:106">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row>
    <row r="482" spans="13:106">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row>
    <row r="483" spans="13:106">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row>
    <row r="484" spans="13:106">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row>
    <row r="485" spans="13:106">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row>
    <row r="486" spans="13:106">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row>
    <row r="487" spans="13:106">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row>
    <row r="488" spans="13:106">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row>
    <row r="489" spans="13:106">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row>
    <row r="490" spans="13:106">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row>
    <row r="491" spans="13:106">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row>
    <row r="492" spans="13:106">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row>
    <row r="493" spans="13:106">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row>
    <row r="494" spans="13:106">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row>
    <row r="495" spans="13:106">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row>
    <row r="496" spans="13:106">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row>
    <row r="497" spans="13:106">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row>
    <row r="498" spans="13:106">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row>
    <row r="499" spans="13:106">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row>
    <row r="500" spans="13:106">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row>
    <row r="501" spans="13:106">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row>
    <row r="502" spans="13:106">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row>
    <row r="503" spans="13:106">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row>
    <row r="504" spans="13:106">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row>
    <row r="505" spans="13:106">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row>
    <row r="506" spans="13:106">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row>
    <row r="507" spans="13:106">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row>
    <row r="508" spans="13:106">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row>
    <row r="509" spans="13:106">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row>
    <row r="510" spans="13:106">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row>
    <row r="511" spans="13:106">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row>
    <row r="512" spans="13:106">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row>
    <row r="513" spans="13:106">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row>
    <row r="514" spans="13:106">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row>
    <row r="515" spans="13:106">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row>
    <row r="516" spans="13:106">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row>
    <row r="517" spans="13:106">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row>
    <row r="518" spans="13:106">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row>
    <row r="519" spans="13:106">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row>
    <row r="520" spans="13:106">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row>
    <row r="521" spans="13:106">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row>
    <row r="522" spans="13:106">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row>
    <row r="523" spans="13:106">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row>
    <row r="524" spans="13:106">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row>
    <row r="525" spans="13:106">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row>
    <row r="526" spans="13:106">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row>
    <row r="527" spans="13:106">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row>
    <row r="528" spans="13:106">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row>
    <row r="529" spans="13:106">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row>
    <row r="530" spans="13:106">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row>
    <row r="531" spans="13:106">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row>
    <row r="532" spans="13:106">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row>
    <row r="533" spans="13:106">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row>
    <row r="534" spans="13:106">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row>
    <row r="535" spans="13:106">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row>
    <row r="536" spans="13:106">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row>
    <row r="537" spans="13:106">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row>
    <row r="538" spans="13:106">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row>
    <row r="539" spans="13:106">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row>
    <row r="540" spans="13:106">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row>
    <row r="541" spans="13:106">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row>
    <row r="542" spans="13:106">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row>
    <row r="543" spans="13:106">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row>
    <row r="544" spans="13:106">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row>
    <row r="545" spans="13:106">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row>
    <row r="546" spans="13:106">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row>
    <row r="547" spans="13:106">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row>
    <row r="548" spans="13:106">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row>
    <row r="549" spans="13:106">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row>
    <row r="550" spans="13:106">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row>
    <row r="551" spans="13:106">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row>
    <row r="552" spans="13:106">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row>
    <row r="553" spans="13:106">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row>
    <row r="554" spans="13:106">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row>
    <row r="555" spans="13:106">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row>
    <row r="556" spans="13:106">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row>
    <row r="557" spans="13:106">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row>
    <row r="558" spans="13:106">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row>
    <row r="559" spans="13:106">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row>
    <row r="560" spans="13:106">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row>
    <row r="561" spans="13:106">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row>
    <row r="562" spans="13:106">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row>
    <row r="563" spans="13:106">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row>
    <row r="564" spans="13:106">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row>
    <row r="565" spans="13:106">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row>
    <row r="566" spans="13:106">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row>
    <row r="567" spans="13:106">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row>
    <row r="568" spans="13:106">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row>
    <row r="569" spans="13:106">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row>
    <row r="570" spans="13:106">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row>
    <row r="571" spans="13:106">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row>
    <row r="572" spans="13:106">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row>
    <row r="573" spans="13:106">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row>
    <row r="574" spans="13:106">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row>
    <row r="575" spans="13:106">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row>
    <row r="576" spans="13:106">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row>
    <row r="577" spans="13:106">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row>
    <row r="578" spans="13:106">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row>
    <row r="579" spans="13:106">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row>
    <row r="580" spans="13:106">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row>
    <row r="581" spans="13:106">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row>
    <row r="582" spans="13:106">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row>
    <row r="583" spans="13:106">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row>
    <row r="584" spans="13:106">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row>
    <row r="585" spans="13:106">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row>
    <row r="586" spans="13:106">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row>
    <row r="587" spans="13:106">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row>
    <row r="588" spans="13:106">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row>
    <row r="589" spans="13:106">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row>
    <row r="590" spans="13:106">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row>
    <row r="591" spans="13:106">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row>
    <row r="592" spans="13:106">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row>
    <row r="593" spans="13:106">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row>
    <row r="594" spans="13:106">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row>
    <row r="595" spans="13:106">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row>
    <row r="596" spans="13:106">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row>
    <row r="597" spans="13:106">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row>
    <row r="598" spans="13:106">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row>
    <row r="599" spans="13:106">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row>
    <row r="600" spans="13:106">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row>
    <row r="601" spans="13:106">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row>
    <row r="602" spans="13:106">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row>
    <row r="603" spans="13:106">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row>
    <row r="604" spans="13:106">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row>
    <row r="605" spans="13:106">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row>
    <row r="606" spans="13:106">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row>
    <row r="607" spans="13:106">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row>
    <row r="608" spans="13:106">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row>
    <row r="609" spans="13:106">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row>
    <row r="610" spans="13:106">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row>
    <row r="611" spans="13:106">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row>
    <row r="612" spans="13:106">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row>
    <row r="613" spans="13:106">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row>
    <row r="614" spans="13:106">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row>
    <row r="615" spans="13:106">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row>
    <row r="616" spans="13:106">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row>
    <row r="617" spans="13:106">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row>
    <row r="618" spans="13:106">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row>
    <row r="619" spans="13:106">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row>
    <row r="620" spans="13:106">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row>
    <row r="621" spans="13:106">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row>
    <row r="622" spans="13:106">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row>
    <row r="623" spans="13:106">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row>
    <row r="624" spans="13:106">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row>
    <row r="625" spans="13:106">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row>
    <row r="626" spans="13:106">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row>
    <row r="627" spans="13:106">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row>
    <row r="628" spans="13:106">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row>
    <row r="629" spans="13:106">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row>
    <row r="630" spans="13:106">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row>
    <row r="631" spans="13:106">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row>
    <row r="632" spans="13:106">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row>
    <row r="633" spans="13:106">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row>
    <row r="634" spans="13:106">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row>
    <row r="635" spans="13:106">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row>
    <row r="636" spans="13:106">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row>
    <row r="637" spans="13:106">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row>
    <row r="638" spans="13:106">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row>
    <row r="639" spans="13:106">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row>
    <row r="640" spans="13:106">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row>
    <row r="641" spans="13:106">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row>
    <row r="642" spans="13:106">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row>
    <row r="643" spans="13:106">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row>
    <row r="644" spans="13:106">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row>
    <row r="645" spans="13:106">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row>
    <row r="646" spans="13:106">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row>
    <row r="647" spans="13:106">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row>
    <row r="648" spans="13:106">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row>
    <row r="649" spans="13:106">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row>
    <row r="650" spans="13:106">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row>
    <row r="651" spans="13:106">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row>
    <row r="652" spans="13:106">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row>
    <row r="653" spans="13:106">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row>
    <row r="654" spans="13:106">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row>
    <row r="655" spans="13:106">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row>
    <row r="656" spans="13:106">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row>
    <row r="657" spans="13:106">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row>
    <row r="658" spans="13:106">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row>
    <row r="659" spans="13:106">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row>
    <row r="660" spans="13:106">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row>
    <row r="661" spans="13:106">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row>
    <row r="662" spans="13:106">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row>
    <row r="663" spans="13:106">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row>
    <row r="664" spans="13:106">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row>
    <row r="665" spans="13:106">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row>
    <row r="666" spans="13:106">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row>
    <row r="667" spans="13:106">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row>
    <row r="668" spans="13:106">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row>
    <row r="669" spans="13:106">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row>
    <row r="670" spans="13:106">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row>
    <row r="671" spans="13:106">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row>
    <row r="672" spans="13:106">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row>
    <row r="673" spans="13:106">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row>
    <row r="674" spans="13:106">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row>
    <row r="675" spans="13:106">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row>
    <row r="676" spans="13:106">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row>
    <row r="677" spans="13:106">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row>
    <row r="678" spans="13:106">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row>
    <row r="679" spans="13:106">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row>
    <row r="680" spans="13:106">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row>
    <row r="681" spans="13:106">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row>
    <row r="682" spans="13:106">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row>
    <row r="683" spans="13:106">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row>
    <row r="684" spans="13:106">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row>
    <row r="685" spans="13:106">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row>
    <row r="686" spans="13:106">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row>
    <row r="687" spans="13:106">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row>
    <row r="688" spans="13:106">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row>
    <row r="689" spans="13:106">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row>
    <row r="690" spans="13:106">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row>
    <row r="691" spans="13:106">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row>
    <row r="692" spans="13:106">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row>
    <row r="693" spans="13:106">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row>
    <row r="694" spans="13:106">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row>
    <row r="695" spans="13:106">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row>
    <row r="696" spans="13:106">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row>
    <row r="697" spans="13:106">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row>
    <row r="698" spans="13:106">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row>
    <row r="699" spans="13:106">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row>
    <row r="700" spans="13:106">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row>
    <row r="701" spans="13:106">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row>
    <row r="702" spans="13:106">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row>
    <row r="703" spans="13:106">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row>
    <row r="704" spans="13:106">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row>
    <row r="705" spans="13:106">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row>
    <row r="706" spans="13:106">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row>
    <row r="707" spans="13:106">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row>
    <row r="708" spans="13:106">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row>
    <row r="709" spans="13:106">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row>
    <row r="710" spans="13:106">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row>
    <row r="711" spans="13:106">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row>
    <row r="712" spans="13:106">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row>
    <row r="713" spans="13:106">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row>
    <row r="714" spans="13:106">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row>
    <row r="715" spans="13:106">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row>
    <row r="716" spans="13:106">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row>
    <row r="717" spans="13:106">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row>
    <row r="718" spans="13:106">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row>
    <row r="719" spans="13:106">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row>
    <row r="720" spans="13:106">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row>
    <row r="721" spans="13:106">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row>
    <row r="722" spans="13:106">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row>
    <row r="723" spans="13:106">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row>
    <row r="724" spans="13:106">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row>
    <row r="725" spans="13:106">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row>
    <row r="726" spans="13:106">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row>
    <row r="727" spans="13:106">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row>
    <row r="728" spans="13:106">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row>
    <row r="729" spans="13:106">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row>
    <row r="730" spans="13:106">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row>
    <row r="731" spans="13:106">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row>
    <row r="732" spans="13:106">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row>
    <row r="733" spans="13:106">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row>
    <row r="734" spans="13:106">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row>
    <row r="735" spans="13:106">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row>
    <row r="736" spans="13:106">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row>
    <row r="737" spans="13:106">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row>
    <row r="738" spans="13:106">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row>
    <row r="739" spans="13:106">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row>
    <row r="740" spans="13:106">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row>
    <row r="741" spans="13:106">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row>
    <row r="742" spans="13:106">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row>
    <row r="743" spans="13:106">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row>
    <row r="744" spans="13:106">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row>
    <row r="745" spans="13:106">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row>
    <row r="746" spans="13:106">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row>
    <row r="747" spans="13:106">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row>
    <row r="748" spans="13:106">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row>
    <row r="749" spans="13:106">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row>
    <row r="750" spans="13:106">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row>
    <row r="751" spans="13:106">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row>
    <row r="752" spans="13:106">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row>
    <row r="753" spans="13:106">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row>
    <row r="754" spans="13:106">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row>
    <row r="755" spans="13:106">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row>
    <row r="756" spans="13:106">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row>
    <row r="757" spans="13:106">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row>
    <row r="758" spans="13:106">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row>
    <row r="759" spans="13:106">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row>
    <row r="760" spans="13:106">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row>
    <row r="761" spans="13:106">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row>
    <row r="762" spans="13:106">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row>
    <row r="763" spans="13:106">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row>
    <row r="764" spans="13:106">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row>
    <row r="765" spans="13:106">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row>
    <row r="766" spans="13:106">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row>
    <row r="767" spans="13:106">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row>
    <row r="768" spans="13:106">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row>
    <row r="769" spans="13:106">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row>
    <row r="770" spans="13:106">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row>
    <row r="771" spans="13:106">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row>
    <row r="772" spans="13:106">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row>
    <row r="773" spans="13:106">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row>
    <row r="774" spans="13:106">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row>
    <row r="775" spans="13:106">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row>
    <row r="776" spans="13:106">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row>
    <row r="777" spans="13:106">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row>
    <row r="778" spans="13:106">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row>
    <row r="779" spans="13:106">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row>
    <row r="780" spans="13:106">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row>
    <row r="781" spans="13:106">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row>
    <row r="782" spans="13:106">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row>
    <row r="783" spans="13:106">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row>
    <row r="784" spans="13:106">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row>
    <row r="785" spans="13:106">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row>
    <row r="786" spans="13:106">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row>
    <row r="787" spans="13:106">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row>
    <row r="788" spans="13:106">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row>
    <row r="789" spans="13:106">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row>
    <row r="790" spans="13:106">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row>
    <row r="791" spans="13:106">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row>
    <row r="792" spans="13:106">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row>
    <row r="793" spans="13:106">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row>
    <row r="794" spans="13:106">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row>
    <row r="795" spans="13:106">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row>
    <row r="796" spans="13:106">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row>
    <row r="797" spans="13:106">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row>
    <row r="798" spans="13:106">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row>
    <row r="799" spans="13:106">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row>
    <row r="800" spans="13:106">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row>
    <row r="801" spans="13:106">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row>
    <row r="802" spans="13:106">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row>
    <row r="803" spans="13:106">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row>
    <row r="804" spans="13:106">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row>
    <row r="805" spans="13:106">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row>
    <row r="806" spans="13:106">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row>
    <row r="807" spans="13:106">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row>
    <row r="808" spans="13:106">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row>
    <row r="809" spans="13:106">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row>
    <row r="810" spans="13:106">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row>
    <row r="811" spans="13:106">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row>
    <row r="812" spans="13:106">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row>
    <row r="813" spans="13:106">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row>
    <row r="814" spans="13:106">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row>
    <row r="815" spans="13:106">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row>
    <row r="816" spans="13:106">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row>
    <row r="817" spans="13:106">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row>
    <row r="818" spans="13:106">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row>
    <row r="819" spans="13:106">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row>
    <row r="820" spans="13:106">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row>
    <row r="821" spans="13:106">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row>
    <row r="822" spans="13:106">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row>
    <row r="823" spans="13:106">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row>
    <row r="824" spans="13:106">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row>
    <row r="825" spans="13:106">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row>
    <row r="826" spans="13:106">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row>
    <row r="827" spans="13:106">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row>
    <row r="828" spans="13:106">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row>
    <row r="829" spans="13:106">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row>
    <row r="830" spans="13:106">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row>
    <row r="831" spans="13:106">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row>
    <row r="832" spans="13:106">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row>
    <row r="833" spans="13:106">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row>
    <row r="834" spans="13:106">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row>
    <row r="835" spans="13:106">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row>
    <row r="836" spans="13:106">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row>
    <row r="837" spans="13:106">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row>
    <row r="838" spans="13:106">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row>
    <row r="839" spans="13:106">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row>
    <row r="840" spans="13:106">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row>
    <row r="841" spans="13:106">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row>
    <row r="842" spans="13:106">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row>
    <row r="843" spans="13:106">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row>
    <row r="844" spans="13:106">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row>
    <row r="845" spans="13:106">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row>
    <row r="846" spans="13:106">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row>
    <row r="847" spans="13:106">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row>
    <row r="848" spans="13:106">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row>
    <row r="849" spans="13:106">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row>
    <row r="850" spans="13:106">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row>
    <row r="851" spans="13:106">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row>
    <row r="852" spans="13:106">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row>
    <row r="853" spans="13:106">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row>
    <row r="854" spans="13:106">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row>
    <row r="855" spans="13:106">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row>
    <row r="856" spans="13:106">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row>
    <row r="857" spans="13:106">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row>
    <row r="858" spans="13:106">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row>
    <row r="859" spans="13:106">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row>
    <row r="860" spans="13:106">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row>
    <row r="861" spans="13:106">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row>
    <row r="862" spans="13:106">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row>
    <row r="863" spans="13:106">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row>
    <row r="864" spans="13:106">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row>
    <row r="865" spans="13:106">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row>
    <row r="866" spans="13:106">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row>
    <row r="867" spans="13:106">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row>
    <row r="868" spans="13:106">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row>
    <row r="869" spans="13:106">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row>
    <row r="870" spans="13:106">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row>
    <row r="871" spans="13:106">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row>
    <row r="872" spans="13:106">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row>
    <row r="873" spans="13:106">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row>
    <row r="874" spans="13:106">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row>
    <row r="875" spans="13:106">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row>
    <row r="876" spans="13:106">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row>
    <row r="877" spans="13:106">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row>
    <row r="878" spans="13:106">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row>
    <row r="879" spans="13:106">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row>
    <row r="880" spans="13:106">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row>
    <row r="881" spans="13:106">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row>
    <row r="882" spans="13:106">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row>
    <row r="883" spans="13:106">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row>
    <row r="884" spans="13:106">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row>
    <row r="885" spans="13:106">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row>
    <row r="886" spans="13:106">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row>
    <row r="887" spans="13:106">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row>
    <row r="888" spans="13:106">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row>
    <row r="889" spans="13:106">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row>
    <row r="890" spans="13:106">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row>
    <row r="891" spans="13:106">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row>
    <row r="892" spans="13:106">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row>
    <row r="893" spans="13:106">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row>
    <row r="894" spans="13:106">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row>
    <row r="895" spans="13:106">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row>
    <row r="896" spans="13:106">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row>
    <row r="897" spans="13:106">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row>
    <row r="898" spans="13:106">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row>
    <row r="899" spans="13:106">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row>
    <row r="900" spans="13:106">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row>
    <row r="901" spans="13:106">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row>
    <row r="902" spans="13:106">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row>
    <row r="903" spans="13:106">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row>
    <row r="904" spans="13:106">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row>
    <row r="905" spans="13:106">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row>
    <row r="906" spans="13:106">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row>
    <row r="907" spans="13:106">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row>
    <row r="908" spans="13:106">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row>
    <row r="909" spans="13:106">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row>
    <row r="910" spans="13:106">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row>
    <row r="911" spans="13:106">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row>
    <row r="912" spans="13:106">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row>
    <row r="913" spans="13:106">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row>
    <row r="914" spans="13:106">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row>
    <row r="915" spans="13:106">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row>
    <row r="916" spans="13:106">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row>
    <row r="917" spans="13:106">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row>
    <row r="918" spans="13:106">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row>
    <row r="919" spans="13:106">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row>
    <row r="920" spans="13:106">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row>
    <row r="921" spans="13:106">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row>
    <row r="922" spans="13:106">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row>
    <row r="923" spans="13:106">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row>
    <row r="924" spans="13:106">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row>
    <row r="925" spans="13:106">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row>
    <row r="926" spans="13:106">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row>
    <row r="927" spans="13:106">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row>
    <row r="928" spans="13:106">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row>
    <row r="929" spans="13:106">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row>
    <row r="930" spans="13:106">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row>
    <row r="931" spans="13:106">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row>
    <row r="932" spans="13:106">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row>
    <row r="933" spans="13:106">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row>
    <row r="934" spans="13:106">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row>
    <row r="935" spans="13:106">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row>
    <row r="936" spans="13:106">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row>
    <row r="937" spans="13:106">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row>
    <row r="938" spans="13:106">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row>
    <row r="939" spans="13:106">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row>
    <row r="940" spans="13:106">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row>
    <row r="941" spans="13:106">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row>
    <row r="942" spans="13:106">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row>
    <row r="943" spans="13:106">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row>
    <row r="944" spans="13:106">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row>
    <row r="945" spans="13:106">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row>
    <row r="946" spans="13:106">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row>
    <row r="947" spans="13:106">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row>
    <row r="948" spans="13:106">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row>
    <row r="949" spans="13:106">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row>
    <row r="950" spans="13:106">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row>
    <row r="951" spans="13:106">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row>
    <row r="952" spans="13:106">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row>
    <row r="953" spans="13:106">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row>
    <row r="954" spans="13:106">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row>
    <row r="955" spans="13:106">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row>
    <row r="956" spans="13:106">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row>
    <row r="957" spans="13:106">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row>
    <row r="958" spans="13:106">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row>
    <row r="959" spans="13:106">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row>
    <row r="960" spans="13:106">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row>
    <row r="961" spans="13:106">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row>
    <row r="962" spans="13:106">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row>
    <row r="963" spans="13:106">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row>
    <row r="964" spans="13:106">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row>
    <row r="965" spans="13:106">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row>
    <row r="966" spans="13:106">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row>
    <row r="967" spans="13:106">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row>
    <row r="968" spans="13:106">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row>
    <row r="969" spans="13:106">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row>
    <row r="970" spans="13:106">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row>
    <row r="971" spans="13:106">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row>
    <row r="972" spans="13:106">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row>
    <row r="973" spans="13:106">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row>
    <row r="974" spans="13:106">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row>
    <row r="975" spans="13:106">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row>
    <row r="976" spans="13:106">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row>
    <row r="977" spans="13:106">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row>
    <row r="978" spans="13:106">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row>
    <row r="979" spans="13:106">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row>
    <row r="980" spans="13:106">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row>
    <row r="981" spans="13:106">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row>
    <row r="982" spans="13:106">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row>
    <row r="983" spans="13:106">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row>
    <row r="984" spans="13:106">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row>
    <row r="985" spans="13:106">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row>
    <row r="986" spans="13:106">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row>
    <row r="987" spans="13:106">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row>
    <row r="988" spans="13:106">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row>
    <row r="989" spans="13:106">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row>
    <row r="990" spans="13:106">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row>
    <row r="991" spans="13:106">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row>
    <row r="992" spans="13:106">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row>
    <row r="993" spans="13:106">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row>
    <row r="994" spans="13:106">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row>
    <row r="995" spans="13:106">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row>
    <row r="996" spans="13:106">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row>
    <row r="997" spans="13:106">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row>
    <row r="998" spans="13:106">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row>
    <row r="999" spans="13:106">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row>
    <row r="1000" spans="13:106">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row>
    <row r="1001" spans="13:106">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row>
    <row r="1002" spans="13:106">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row>
    <row r="1003" spans="13:106">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row>
    <row r="1004" spans="13:106">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row>
    <row r="1005" spans="13:106">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row>
    <row r="1006" spans="13:106">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row>
    <row r="1007" spans="13:106">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row>
    <row r="1008" spans="13:106">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row>
    <row r="1009" spans="13:106">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row>
    <row r="1010" spans="13:106">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row>
    <row r="1011" spans="13:106">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row>
    <row r="1012" spans="13:106">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row>
    <row r="1013" spans="13:106">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row>
    <row r="1014" spans="13:106">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row>
    <row r="1015" spans="13:106">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row>
    <row r="1016" spans="13:106">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row>
    <row r="1017" spans="13:106">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row>
    <row r="1018" spans="13:106">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row>
    <row r="1019" spans="13:106">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row>
    <row r="1020" spans="13:106">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row>
    <row r="1021" spans="13:106">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row>
    <row r="1022" spans="13:106">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row>
    <row r="1023" spans="13:106">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row>
    <row r="1024" spans="13:106">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row>
    <row r="1025" spans="13:106">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row>
    <row r="1026" spans="13:106">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row>
    <row r="1027" spans="13:106">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row>
    <row r="1028" spans="13:106">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row>
    <row r="1029" spans="13:106">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row>
    <row r="1030" spans="13:106">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row>
    <row r="1031" spans="13:106">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row>
    <row r="1032" spans="13:106">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row>
    <row r="1033" spans="13:106">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row>
    <row r="1034" spans="13:106">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row>
    <row r="1035" spans="13:106">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row>
    <row r="1036" spans="13:106">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row>
    <row r="1037" spans="13:106">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row>
    <row r="1038" spans="13:106">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row>
    <row r="1039" spans="13:106">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row>
    <row r="1040" spans="13:106">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row>
    <row r="1041" spans="13:106">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row>
    <row r="1042" spans="13:106">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row>
    <row r="1043" spans="13:106">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row>
    <row r="1044" spans="13:106">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row>
    <row r="1045" spans="13:106">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row>
    <row r="1046" spans="13:106">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row>
    <row r="1047" spans="13:106">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row>
    <row r="1048" spans="13:106">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row>
    <row r="1049" spans="13:106">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row>
    <row r="1050" spans="13:106">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row>
    <row r="1051" spans="13:106">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row>
    <row r="1052" spans="13:106">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row>
    <row r="1053" spans="13:106">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row>
    <row r="1054" spans="13:106">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row>
    <row r="1055" spans="13:106">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row>
    <row r="1056" spans="13:106">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row>
    <row r="1057" spans="13:106">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row>
    <row r="1058" spans="13:106">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row>
    <row r="1059" spans="13:106">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row>
    <row r="1060" spans="13:106">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row>
    <row r="1061" spans="13:106">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row>
    <row r="1062" spans="13:106">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row>
    <row r="1063" spans="13:106">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row>
    <row r="1064" spans="13:106">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row>
    <row r="1065" spans="13:106">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row>
    <row r="1066" spans="13:106">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row>
    <row r="1067" spans="13:106">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row>
    <row r="1068" spans="13:106">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row>
    <row r="1069" spans="13:106">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row>
    <row r="1070" spans="13:106">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row>
    <row r="1071" spans="13:106">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row>
    <row r="1072" spans="13:106">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row>
    <row r="1073" spans="13:106">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row>
    <row r="1074" spans="13:106">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row>
    <row r="1075" spans="13:106">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row>
    <row r="1076" spans="13:106">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row>
    <row r="1077" spans="13:106">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row>
    <row r="1078" spans="13:106">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row>
    <row r="1079" spans="13:106">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row>
    <row r="1080" spans="13:106">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row>
    <row r="1081" spans="13:106">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row>
    <row r="1082" spans="13:106">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row>
    <row r="1083" spans="13:106">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row>
    <row r="1084" spans="13:106">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row>
    <row r="1085" spans="13:106">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row>
    <row r="1086" spans="13:106">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row>
    <row r="1087" spans="13:106">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row>
    <row r="1088" spans="13:106">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row>
    <row r="1089" spans="13:106">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row>
    <row r="1090" spans="13:106">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row>
    <row r="1091" spans="13:106">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row>
    <row r="1092" spans="13:106">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row>
    <row r="1093" spans="13:106">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row>
    <row r="1094" spans="13:106">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row>
    <row r="1095" spans="13:106">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row>
    <row r="1096" spans="13:106">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row>
    <row r="1097" spans="13:106">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row>
    <row r="1098" spans="13:106">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row>
    <row r="1099" spans="13:106">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row>
    <row r="1100" spans="13:106">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row>
    <row r="1101" spans="13:106">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row>
    <row r="1102" spans="13:106">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row>
    <row r="1103" spans="13:106">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row>
    <row r="1104" spans="13:106">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row>
    <row r="1105" spans="13:106">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row>
    <row r="1106" spans="13:106">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row>
    <row r="1107" spans="13:106">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row>
    <row r="1108" spans="13:106">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row>
    <row r="1109" spans="13:106">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row>
    <row r="1110" spans="13:106">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row>
    <row r="1111" spans="13:106">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row>
    <row r="1112" spans="13:106">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row>
    <row r="1113" spans="13:106">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row>
    <row r="1114" spans="13:106">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row>
    <row r="1115" spans="13:106">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row>
    <row r="1116" spans="13:106">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row>
    <row r="1117" spans="13:106">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row>
    <row r="1118" spans="13:106">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row>
    <row r="1119" spans="13:106">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row>
    <row r="1120" spans="13:106">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row>
    <row r="1121" spans="13:106">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row>
    <row r="1122" spans="13:106">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row>
    <row r="1123" spans="13:106">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row>
    <row r="1124" spans="13:106">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row>
    <row r="1125" spans="13:106">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row>
    <row r="1126" spans="13:106">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row>
    <row r="1127" spans="13:106">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row>
    <row r="1128" spans="13:106">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row>
    <row r="1129" spans="13:106">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row>
    <row r="1130" spans="13:106">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row>
    <row r="1131" spans="13:106">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row>
    <row r="1132" spans="13:106">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row>
    <row r="1133" spans="13:106">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row>
    <row r="1134" spans="13:106">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row>
    <row r="1135" spans="13:106">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row>
    <row r="1136" spans="13:106">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row>
    <row r="1137" spans="13:106">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row>
    <row r="1138" spans="13:106">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row>
    <row r="1139" spans="13:106">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row>
    <row r="1140" spans="13:106">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row>
    <row r="1141" spans="13:106">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row>
    <row r="1142" spans="13:106">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row>
    <row r="1143" spans="13:106">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row>
    <row r="1144" spans="13:106">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row>
    <row r="1145" spans="13:106">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row>
    <row r="1146" spans="13:106">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row>
    <row r="1147" spans="13:106">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row>
    <row r="1148" spans="13:106">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row>
    <row r="1149" spans="13:106">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row>
    <row r="1150" spans="13:106">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row>
    <row r="1151" spans="13:106">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row>
    <row r="1152" spans="13:106">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row>
    <row r="1153" spans="13:106">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row>
    <row r="1154" spans="13:106">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row>
    <row r="1155" spans="13:106">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row>
    <row r="1156" spans="13:106">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row>
    <row r="1157" spans="13:106">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row>
    <row r="1158" spans="13:106">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row>
    <row r="1159" spans="13:106">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row>
    <row r="1160" spans="13:106">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row>
    <row r="1161" spans="13:106">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row>
    <row r="1162" spans="13:106">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row>
    <row r="1163" spans="13:106">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row>
    <row r="1164" spans="13:106">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row>
    <row r="1165" spans="13:106">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row>
    <row r="1166" spans="13:106">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row>
    <row r="1167" spans="13:106">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row>
    <row r="1168" spans="13:106">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row>
    <row r="1169" spans="13:106">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row>
    <row r="1170" spans="13:106">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row>
    <row r="1171" spans="13:106">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row>
    <row r="1172" spans="13:106">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row>
    <row r="1173" spans="13:106">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row>
    <row r="1174" spans="13:106">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row>
    <row r="1175" spans="13:106">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row>
    <row r="1176" spans="13:106">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row>
    <row r="1177" spans="13:106">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row>
    <row r="1178" spans="13:106">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row>
    <row r="1179" spans="13:106">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row>
    <row r="1180" spans="13:106">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row>
    <row r="1181" spans="13:106">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row>
    <row r="1182" spans="13:106">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row>
    <row r="1183" spans="13:106">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row>
    <row r="1184" spans="13:106">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row>
    <row r="1185" spans="13:106">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row>
    <row r="1186" spans="13:106">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row>
    <row r="1187" spans="13:106">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row>
    <row r="1188" spans="13:106">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row>
    <row r="1189" spans="13:106">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row>
    <row r="1190" spans="13:106">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row>
    <row r="1191" spans="13:106">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row>
    <row r="1192" spans="13:106">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row>
    <row r="1193" spans="13:106">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row>
    <row r="1194" spans="13:106">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row>
    <row r="1195" spans="13:106">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row>
    <row r="1196" spans="13:106">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row>
    <row r="1197" spans="13:106">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row>
    <row r="1198" spans="13:106">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row>
    <row r="1199" spans="13:106">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row>
    <row r="1200" spans="13:106">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row>
    <row r="1201" spans="13:106">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row>
    <row r="1202" spans="13:106">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row>
    <row r="1203" spans="13:106">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row>
    <row r="1204" spans="13:106">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row>
    <row r="1205" spans="13:106">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row>
    <row r="1206" spans="13:106">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row>
    <row r="1207" spans="13:106">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row>
    <row r="1208" spans="13:106">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row>
    <row r="1209" spans="13:106">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row>
    <row r="1210" spans="13:106">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row>
    <row r="1211" spans="13:106">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row>
    <row r="1212" spans="13:106">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row>
    <row r="1213" spans="13:106">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row>
    <row r="1214" spans="13:106">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row>
    <row r="1215" spans="13:106">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row>
    <row r="1216" spans="13:106">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row>
    <row r="1217" spans="13:106">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row>
    <row r="1218" spans="13:106">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row>
    <row r="1219" spans="13:106">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row>
    <row r="1220" spans="13:106">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row>
    <row r="1221" spans="13:106">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row>
    <row r="1222" spans="13:106">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row>
    <row r="1223" spans="13:106">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row>
    <row r="1224" spans="13:106">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row>
    <row r="1225" spans="13:106">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row>
    <row r="1226" spans="13:106">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row>
    <row r="1227" spans="13:106">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row>
    <row r="1228" spans="13:106">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row>
    <row r="1229" spans="13:106">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row>
    <row r="1230" spans="13:106">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row>
    <row r="1231" spans="13:106">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row>
    <row r="1232" spans="13:106">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row>
    <row r="1233" spans="13:106">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row>
    <row r="1234" spans="13:106">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row>
    <row r="1235" spans="13:106">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row>
    <row r="1236" spans="13:106">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row>
    <row r="1237" spans="13:106">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row>
    <row r="1238" spans="13:106">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row>
    <row r="1239" spans="13:106">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row>
    <row r="1240" spans="13:106">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row>
    <row r="1241" spans="13:106">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row>
    <row r="1242" spans="13:106">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row>
    <row r="1243" spans="13:106">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row>
    <row r="1244" spans="13:106">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row>
    <row r="1245" spans="13:106">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row>
    <row r="1246" spans="13:106">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row>
    <row r="1247" spans="13:106">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row>
    <row r="1248" spans="13:106">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row>
    <row r="1249" spans="13:106">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row>
    <row r="1250" spans="13:106">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row>
    <row r="1251" spans="13:106">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row>
    <row r="1252" spans="13:106">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row>
    <row r="1253" spans="13:106">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row>
    <row r="1254" spans="13:106">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row>
    <row r="1255" spans="13:106">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row>
    <row r="1256" spans="13:106">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row>
    <row r="1257" spans="13:106">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row>
    <row r="1258" spans="13:106">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row>
    <row r="1259" spans="13:106">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row>
    <row r="1260" spans="13:106">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row>
    <row r="1261" spans="13:106">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row>
    <row r="1262" spans="13:106">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row>
    <row r="1263" spans="13:106">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row>
    <row r="1264" spans="13:106">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row>
    <row r="1265" spans="13:106">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row>
    <row r="1266" spans="13:106">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row>
    <row r="1267" spans="13:106">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row>
    <row r="1268" spans="13:106">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row>
    <row r="1269" spans="13:106">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row>
    <row r="1270" spans="13:106">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row>
    <row r="1271" spans="13:106">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row>
    <row r="1272" spans="13:106">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row>
    <row r="1273" spans="13:106">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row>
    <row r="1274" spans="13:106">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row>
    <row r="1275" spans="13:106">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row>
    <row r="1276" spans="13:106">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row>
    <row r="1277" spans="13:106">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row>
    <row r="1278" spans="13:106">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row>
    <row r="1279" spans="13:106">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row>
    <row r="1280" spans="13:106">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row>
    <row r="1281" spans="13:106">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row>
    <row r="1282" spans="13:106">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row>
    <row r="1283" spans="13:106">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row>
    <row r="1284" spans="13:106">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row>
    <row r="1285" spans="13:106">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row>
    <row r="1286" spans="13:106">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row>
    <row r="1287" spans="13:106">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row>
    <row r="1288" spans="13:106">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row>
    <row r="1289" spans="13:106">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row>
    <row r="1290" spans="13:106">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row>
    <row r="1291" spans="13:106">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row>
    <row r="1292" spans="13:106">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row>
    <row r="1293" spans="13:106">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row>
    <row r="1294" spans="13:106">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row>
    <row r="1295" spans="13:106">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row>
    <row r="1296" spans="13:106">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row>
    <row r="1297" spans="13:106">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row>
    <row r="1298" spans="13:106">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row>
    <row r="1299" spans="13:106">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row>
    <row r="1300" spans="13:106">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row>
    <row r="1301" spans="13:106">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row>
    <row r="1302" spans="13:106">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row>
    <row r="1303" spans="13:106">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row>
    <row r="1304" spans="13:106">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row>
    <row r="1305" spans="13:106">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row>
    <row r="1306" spans="13:106">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row>
    <row r="1307" spans="13:106">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row>
    <row r="1308" spans="13:106">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row>
    <row r="1309" spans="13:106">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row>
    <row r="1310" spans="13:106">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row>
    <row r="1311" spans="13:106">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row>
    <row r="1312" spans="13:106">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row>
    <row r="1313" spans="13:106">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row>
    <row r="1314" spans="13:106">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row>
    <row r="1315" spans="13:106">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row>
    <row r="1316" spans="13:106">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row>
    <row r="1317" spans="13:106">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row>
    <row r="1318" spans="13:106">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row>
    <row r="1319" spans="13:106">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row>
    <row r="1320" spans="13:106">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row>
    <row r="1321" spans="13:106">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row>
    <row r="1322" spans="13:106">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row>
    <row r="1323" spans="13:106">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row>
    <row r="1324" spans="13:106">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row>
    <row r="1325" spans="13:106">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row>
    <row r="1326" spans="13:106">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row>
    <row r="1327" spans="13:106">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row>
    <row r="1328" spans="13:106">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row>
    <row r="1329" spans="13:106">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row>
    <row r="1330" spans="13:106">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row>
    <row r="1331" spans="13:106">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row>
    <row r="1332" spans="13:106">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row>
    <row r="1333" spans="13:106">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row>
    <row r="1334" spans="13:106">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row>
    <row r="1335" spans="13:106">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row>
    <row r="1336" spans="13:106">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row>
    <row r="1337" spans="13:106">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row>
    <row r="1338" spans="13:106">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row>
    <row r="1339" spans="13:106">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row>
    <row r="1340" spans="13:106">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row>
    <row r="1341" spans="13:106">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row>
    <row r="1342" spans="13:106">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row>
    <row r="1343" spans="13:106">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row>
    <row r="1344" spans="13:106">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row>
    <row r="1345" spans="13:106">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row>
    <row r="1346" spans="13:106">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row>
    <row r="1347" spans="13:106">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row>
    <row r="1348" spans="13:106">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row>
    <row r="1349" spans="13:106">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row>
    <row r="1350" spans="13:106">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row>
    <row r="1351" spans="13:106">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row>
    <row r="1352" spans="13:106">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row>
    <row r="1353" spans="13:106">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row>
    <row r="1354" spans="13:106">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row>
    <row r="1355" spans="13:106">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row>
    <row r="1356" spans="13:106">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row>
    <row r="1357" spans="13:106">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row>
    <row r="1358" spans="13:106">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row>
    <row r="1359" spans="13:106">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row>
    <row r="1360" spans="13:106">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row>
    <row r="1361" spans="13:106">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row>
    <row r="1362" spans="13:106">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row>
    <row r="1363" spans="13:106">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row>
    <row r="1364" spans="13:106">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row>
    <row r="1365" spans="13:106">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row>
    <row r="1366" spans="13:106">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row>
    <row r="1367" spans="13:106">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row>
    <row r="1368" spans="13:106">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row>
    <row r="1369" spans="13:106">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row>
    <row r="1370" spans="13:106">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row>
    <row r="1371" spans="13:106">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row>
    <row r="1372" spans="13:106">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row>
    <row r="1373" spans="13:106">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row>
    <row r="1374" spans="13:106">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row>
    <row r="1375" spans="13:106">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row>
    <row r="1376" spans="13:106">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row>
    <row r="1377" spans="13:106">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row>
    <row r="1378" spans="13:106">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row>
    <row r="1379" spans="13:106">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row>
    <row r="1380" spans="13:106">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row>
    <row r="1381" spans="13:106">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row>
    <row r="1382" spans="13:106">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row>
    <row r="1383" spans="13:106">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row>
    <row r="1384" spans="13:106">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row>
    <row r="1385" spans="13:106">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row>
    <row r="1386" spans="13:106">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row>
    <row r="1387" spans="13:106">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row>
    <row r="1388" spans="13:106">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row>
    <row r="1389" spans="13:106">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row>
    <row r="1390" spans="13:106">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row>
    <row r="1391" spans="13:106">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row>
    <row r="1392" spans="13:106">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row>
    <row r="1393" spans="13:106">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row>
    <row r="1394" spans="13:106">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row>
    <row r="1395" spans="13:106">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row>
    <row r="1396" spans="13:106">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row>
    <row r="1397" spans="13:106">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row>
    <row r="1398" spans="13:106">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row>
    <row r="1399" spans="13:106">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row>
    <row r="1400" spans="13:106">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row>
    <row r="1401" spans="13:106">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row>
    <row r="1402" spans="13:106">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row>
    <row r="1403" spans="13:106">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row>
    <row r="1404" spans="13:106">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row>
    <row r="1405" spans="13:106">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row>
    <row r="1406" spans="13:106">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row>
    <row r="1407" spans="13:106">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row>
    <row r="1408" spans="13:106">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row>
    <row r="1409" spans="13:106">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row>
    <row r="1410" spans="13:106">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row>
    <row r="1411" spans="13:106">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row>
    <row r="1412" spans="13:106">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row>
    <row r="1413" spans="13:106">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row>
    <row r="1414" spans="13:106">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row>
    <row r="1415" spans="13:106">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row>
    <row r="1416" spans="13:106">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row>
    <row r="1417" spans="13:106">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row>
    <row r="1418" spans="13:106">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row>
    <row r="1419" spans="13:106">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row>
    <row r="1420" spans="13:106">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row>
    <row r="1421" spans="13:106">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row>
    <row r="1422" spans="13:106">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row>
    <row r="1423" spans="13:106">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row>
    <row r="1424" spans="13:106">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row>
    <row r="1425" spans="13:106">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row>
    <row r="1426" spans="13:106">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row>
    <row r="1427" spans="13:106">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row>
    <row r="1428" spans="13:106">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row>
    <row r="1429" spans="13:106">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row>
    <row r="1430" spans="13:106">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row>
    <row r="1431" spans="13:106">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row>
    <row r="1432" spans="13:106">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row>
    <row r="1433" spans="13:106">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row>
    <row r="1434" spans="13:106">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row>
    <row r="1435" spans="13:106">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row>
    <row r="1436" spans="13:106">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row>
    <row r="1437" spans="13:106">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row>
    <row r="1438" spans="13:106">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row>
    <row r="1439" spans="13:106">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row>
    <row r="1440" spans="13:106">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row>
    <row r="1441" spans="13:106">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row>
    <row r="1442" spans="13:106">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row>
    <row r="1443" spans="13:106">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row>
    <row r="1444" spans="13:106">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row>
    <row r="1445" spans="13:106">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row>
    <row r="1446" spans="13:106">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row>
    <row r="1447" spans="13:106">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row>
    <row r="1448" spans="13:106">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row>
    <row r="1449" spans="13:106">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row>
    <row r="1450" spans="13:106">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row>
    <row r="1451" spans="13:106">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row>
    <row r="1452" spans="13:106">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row>
    <row r="1453" spans="13:106">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row>
    <row r="1454" spans="13:106">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row>
    <row r="1455" spans="13:106">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row>
    <row r="1456" spans="13:106">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row>
    <row r="1457" spans="13:106">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row>
    <row r="1458" spans="13:106">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row>
    <row r="1459" spans="13:106">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row>
    <row r="1460" spans="13:106">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row>
    <row r="1461" spans="13:106">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row>
    <row r="1462" spans="13:106">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row>
    <row r="1463" spans="13:106">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row>
    <row r="1464" spans="13:106">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row>
    <row r="1465" spans="13:106">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row>
    <row r="1466" spans="13:106">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row>
    <row r="1467" spans="13:106">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row>
    <row r="1468" spans="13:106">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row>
    <row r="1469" spans="13:106">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row>
    <row r="1470" spans="13:106">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row>
    <row r="1471" spans="13:106">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row>
    <row r="1472" spans="13:106">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row>
    <row r="1473" spans="13:106">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row>
    <row r="1474" spans="13:106">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row>
    <row r="1475" spans="13:106">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row>
    <row r="1476" spans="13:106">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row>
    <row r="1477" spans="13:106">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row>
    <row r="1478" spans="13:106">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row>
    <row r="1479" spans="13:106">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row>
    <row r="1480" spans="13:106">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row>
    <row r="1481" spans="13:106">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row>
    <row r="1482" spans="13:106">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row>
    <row r="1483" spans="13:106">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row>
    <row r="1484" spans="13:106">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row>
    <row r="1485" spans="13:106">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row>
    <row r="1486" spans="13:106">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row>
    <row r="1487" spans="13:106">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row>
    <row r="1488" spans="13:106">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row>
    <row r="1489" spans="13:106">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row>
    <row r="1490" spans="13:106">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row>
    <row r="1491" spans="13:106">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row>
    <row r="1492" spans="13:106">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row>
    <row r="1493" spans="13:106">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row>
    <row r="1494" spans="13:106">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row>
    <row r="1495" spans="13:106">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row>
    <row r="1496" spans="13:106">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row>
    <row r="1497" spans="13:106">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row>
    <row r="1498" spans="13:106">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row>
    <row r="1499" spans="13:106">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row>
    <row r="1500" spans="13:106">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row>
    <row r="1501" spans="13:106">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row>
    <row r="1502" spans="13:106">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row>
    <row r="1503" spans="13:106">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row>
    <row r="1504" spans="13:106">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row>
    <row r="1505" spans="13:106">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row>
    <row r="1506" spans="13:106">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row>
    <row r="1507" spans="13:106">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row>
    <row r="1508" spans="13:106">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row>
    <row r="1509" spans="13:106">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row>
    <row r="1510" spans="13:106">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row>
    <row r="1511" spans="13:106">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row>
    <row r="1512" spans="13:106">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row>
    <row r="1513" spans="13:106">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row>
    <row r="1514" spans="13:106">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row>
    <row r="1515" spans="13:106">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row>
    <row r="1516" spans="13:106">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row>
    <row r="1517" spans="13:106">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row>
    <row r="1518" spans="13:106">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row>
    <row r="1519" spans="13:106">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row>
    <row r="1520" spans="13:106">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row>
    <row r="1521" spans="13:106">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row>
    <row r="1522" spans="13:106">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row>
    <row r="1523" spans="13:106">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row>
    <row r="1524" spans="13:106">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row>
    <row r="1525" spans="13:106">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row>
    <row r="1526" spans="13:106">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row>
    <row r="1527" spans="13:106">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row>
    <row r="1528" spans="13:106">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row>
    <row r="1529" spans="13:106">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row>
    <row r="1530" spans="13:106">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row>
    <row r="1531" spans="13:106">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row>
    <row r="1532" spans="13:106">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row>
    <row r="1533" spans="13:106">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row>
    <row r="1534" spans="13:106">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row>
    <row r="1535" spans="13:106">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row>
    <row r="1536" spans="13:106">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row>
    <row r="1537" spans="13:106">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row>
    <row r="1538" spans="13:106">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row>
    <row r="1539" spans="13:106">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row>
    <row r="1540" spans="13:106">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row>
    <row r="1541" spans="13:106">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row>
    <row r="1542" spans="13:106">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row>
    <row r="1543" spans="13:106">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row>
    <row r="1544" spans="13:106">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row>
    <row r="1545" spans="13:106">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row>
    <row r="1546" spans="13:106">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row>
    <row r="1547" spans="13:106">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row>
    <row r="1548" spans="13:106">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row>
    <row r="1549" spans="13:106">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row>
    <row r="1550" spans="13:106">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row>
    <row r="1551" spans="13:106">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row>
    <row r="1552" spans="13:106">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row>
    <row r="1553" spans="13:106">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row>
    <row r="1554" spans="13:106">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row>
    <row r="1555" spans="13:106">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row>
    <row r="1556" spans="13:106">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row>
    <row r="1557" spans="13:106">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row>
    <row r="1558" spans="13:106">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row>
    <row r="1559" spans="13:106">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row>
    <row r="1560" spans="13:106">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row>
    <row r="1561" spans="13:106">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row>
    <row r="1562" spans="13:106">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row>
    <row r="1563" spans="13:106">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row>
    <row r="1564" spans="13:106">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row>
    <row r="1565" spans="13:106">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row>
    <row r="1566" spans="13:106">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row>
    <row r="1567" spans="13:106">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row>
    <row r="1568" spans="13:106">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row>
    <row r="1569" spans="13:106">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row>
    <row r="1570" spans="13:106">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row>
    <row r="1571" spans="13:106">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row>
    <row r="1572" spans="13:106">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row>
    <row r="1573" spans="13:106">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row>
    <row r="1574" spans="13:106">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row>
    <row r="1575" spans="13:106">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row>
    <row r="1576" spans="13:106">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row>
    <row r="1577" spans="13:106">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row>
    <row r="1578" spans="13:106">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row>
    <row r="1579" spans="13:106">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row>
    <row r="1580" spans="13:106">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row>
    <row r="1581" spans="13:106">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row>
    <row r="1582" spans="13:106">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row>
    <row r="1583" spans="13:106">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row>
    <row r="1584" spans="13:106">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row>
    <row r="1585" spans="13:106">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row>
    <row r="1586" spans="13:106">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row>
    <row r="1587" spans="13:106">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row>
    <row r="1588" spans="13:106">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row>
    <row r="1589" spans="13:106">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row>
    <row r="1590" spans="13:106">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row>
    <row r="1591" spans="13:106">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row>
    <row r="1592" spans="13:106">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row>
    <row r="1593" spans="13:106">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row>
    <row r="1594" spans="13:106">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row>
    <row r="1595" spans="13:106">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row>
    <row r="1596" spans="13:106">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row>
    <row r="1597" spans="13:106">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row>
    <row r="1598" spans="13:106">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row>
    <row r="1599" spans="13:106">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row>
    <row r="1600" spans="13:106">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row>
    <row r="1601" spans="13:106">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row>
    <row r="1602" spans="13:106">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row>
    <row r="1603" spans="13:106">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row>
    <row r="1604" spans="13:106">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row>
    <row r="1605" spans="13:106">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row>
    <row r="1606" spans="13:106">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row>
    <row r="1607" spans="13:106">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row>
    <row r="1608" spans="13:106">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row>
    <row r="1609" spans="13:106">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row>
    <row r="1610" spans="13:106">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row>
    <row r="1611" spans="13:106">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row>
    <row r="1612" spans="13:106">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row>
    <row r="1613" spans="13:106">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row>
    <row r="1614" spans="13:106">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row>
    <row r="1615" spans="13:106">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row>
    <row r="1616" spans="13:106">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row>
    <row r="1617" spans="13:106">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row>
    <row r="1618" spans="13:106">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row>
    <row r="1619" spans="13:106">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row>
    <row r="1620" spans="13:106">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row>
    <row r="1621" spans="13:106">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row>
    <row r="1622" spans="13:106">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row>
    <row r="1623" spans="13:106">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row>
    <row r="1624" spans="13:106">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row>
    <row r="1625" spans="13:106">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row>
    <row r="1626" spans="13:106">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row>
    <row r="1627" spans="13:106">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row>
    <row r="1628" spans="13:106">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row>
    <row r="1629" spans="13:106">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row>
    <row r="1630" spans="13:106">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row>
    <row r="1631" spans="13:106">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row>
    <row r="1632" spans="13:106">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row>
    <row r="1633" spans="13:106">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c r="CQ1633" s="2"/>
      <c r="CR1633" s="2"/>
      <c r="CS1633" s="2"/>
      <c r="CT1633" s="2"/>
      <c r="CU1633" s="2"/>
      <c r="CV1633" s="2"/>
      <c r="CW1633" s="2"/>
      <c r="CX1633" s="2"/>
      <c r="CY1633" s="2"/>
      <c r="CZ1633" s="2"/>
      <c r="DA1633" s="2"/>
      <c r="DB1633" s="2"/>
    </row>
    <row r="1634" spans="13:106">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row>
    <row r="1635" spans="13:106">
      <c r="M1635" s="2"/>
      <c r="N1635" s="2"/>
      <c r="O1635" s="2"/>
      <c r="P1635" s="2"/>
      <c r="Q1635" s="2"/>
      <c r="R1635" s="2"/>
      <c r="S1635" s="2"/>
      <c r="T1635" s="2"/>
      <c r="U1635" s="2"/>
      <c r="V1635" s="2"/>
      <c r="W1635" s="2"/>
      <c r="X1635" s="2"/>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row>
    <row r="1636" spans="13:106">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row>
    <row r="1637" spans="13:106">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row>
    <row r="1638" spans="13:106">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row>
    <row r="1639" spans="13:106">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row>
    <row r="1640" spans="13:106">
      <c r="M1640" s="2"/>
      <c r="N1640" s="2"/>
      <c r="O1640" s="2"/>
      <c r="P1640" s="2"/>
      <c r="Q1640" s="2"/>
      <c r="R1640" s="2"/>
      <c r="S1640" s="2"/>
      <c r="T1640" s="2"/>
      <c r="U1640" s="2"/>
      <c r="V1640" s="2"/>
      <c r="W1640" s="2"/>
      <c r="X1640" s="2"/>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row>
    <row r="1641" spans="13:106">
      <c r="M1641" s="2"/>
      <c r="N1641" s="2"/>
      <c r="O1641" s="2"/>
      <c r="P1641" s="2"/>
      <c r="Q1641" s="2"/>
      <c r="R1641" s="2"/>
      <c r="S1641" s="2"/>
      <c r="T1641" s="2"/>
      <c r="U1641" s="2"/>
      <c r="V1641" s="2"/>
      <c r="W1641" s="2"/>
      <c r="X1641" s="2"/>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row>
    <row r="1642" spans="13:106">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row>
    <row r="1643" spans="13:106">
      <c r="M1643" s="2"/>
      <c r="N1643" s="2"/>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row>
    <row r="1644" spans="13:106">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row>
    <row r="1645" spans="13:106">
      <c r="M1645" s="2"/>
      <c r="N1645" s="2"/>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row>
    <row r="1646" spans="13:106">
      <c r="M1646" s="2"/>
      <c r="N1646" s="2"/>
      <c r="O1646" s="2"/>
      <c r="P1646" s="2"/>
      <c r="Q1646" s="2"/>
      <c r="R1646" s="2"/>
      <c r="S1646" s="2"/>
      <c r="T1646" s="2"/>
      <c r="U1646" s="2"/>
      <c r="V1646" s="2"/>
      <c r="W1646" s="2"/>
      <c r="X1646" s="2"/>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row>
    <row r="1647" spans="13:106">
      <c r="M1647" s="2"/>
      <c r="N1647" s="2"/>
      <c r="O1647" s="2"/>
      <c r="P1647" s="2"/>
      <c r="Q1647" s="2"/>
      <c r="R1647" s="2"/>
      <c r="S1647" s="2"/>
      <c r="T1647" s="2"/>
      <c r="U1647" s="2"/>
      <c r="V1647" s="2"/>
      <c r="W1647" s="2"/>
      <c r="X1647" s="2"/>
      <c r="Y1647" s="2"/>
      <c r="Z1647" s="2"/>
      <c r="AA1647" s="2"/>
      <c r="AB1647" s="2"/>
      <c r="AC1647" s="2"/>
      <c r="AD1647" s="2"/>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c r="BI1647" s="2"/>
      <c r="BJ1647" s="2"/>
      <c r="BK1647" s="2"/>
      <c r="BL1647" s="2"/>
      <c r="BM1647" s="2"/>
      <c r="BN1647" s="2"/>
      <c r="BO1647" s="2"/>
      <c r="BP1647" s="2"/>
      <c r="BQ1647" s="2"/>
      <c r="BR1647" s="2"/>
      <c r="BS1647" s="2"/>
      <c r="BT1647" s="2"/>
      <c r="BU1647" s="2"/>
      <c r="BV1647" s="2"/>
      <c r="BW1647" s="2"/>
      <c r="BX1647" s="2"/>
      <c r="BY1647" s="2"/>
      <c r="BZ1647" s="2"/>
      <c r="CA1647" s="2"/>
      <c r="CB1647" s="2"/>
      <c r="CC1647" s="2"/>
      <c r="CD1647" s="2"/>
      <c r="CE1647" s="2"/>
      <c r="CF1647" s="2"/>
      <c r="CG1647" s="2"/>
      <c r="CH1647" s="2"/>
      <c r="CI1647" s="2"/>
      <c r="CJ1647" s="2"/>
      <c r="CK1647" s="2"/>
      <c r="CL1647" s="2"/>
      <c r="CM1647" s="2"/>
      <c r="CN1647" s="2"/>
      <c r="CO1647" s="2"/>
      <c r="CP1647" s="2"/>
      <c r="CQ1647" s="2"/>
      <c r="CR1647" s="2"/>
      <c r="CS1647" s="2"/>
      <c r="CT1647" s="2"/>
      <c r="CU1647" s="2"/>
      <c r="CV1647" s="2"/>
      <c r="CW1647" s="2"/>
      <c r="CX1647" s="2"/>
      <c r="CY1647" s="2"/>
      <c r="CZ1647" s="2"/>
      <c r="DA1647" s="2"/>
      <c r="DB1647" s="2"/>
    </row>
    <row r="1648" spans="13:106">
      <c r="M1648" s="2"/>
      <c r="N1648" s="2"/>
      <c r="O1648" s="2"/>
      <c r="P1648" s="2"/>
      <c r="Q1648" s="2"/>
      <c r="R1648" s="2"/>
      <c r="S1648" s="2"/>
      <c r="T1648" s="2"/>
      <c r="U1648" s="2"/>
      <c r="V1648" s="2"/>
      <c r="W1648" s="2"/>
      <c r="X1648" s="2"/>
      <c r="Y1648" s="2"/>
      <c r="Z1648" s="2"/>
      <c r="AA1648" s="2"/>
      <c r="AB1648" s="2"/>
      <c r="AC1648" s="2"/>
      <c r="AD1648" s="2"/>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c r="BI1648" s="2"/>
      <c r="BJ1648" s="2"/>
      <c r="BK1648" s="2"/>
      <c r="BL1648" s="2"/>
      <c r="BM1648" s="2"/>
      <c r="BN1648" s="2"/>
      <c r="BO1648" s="2"/>
      <c r="BP1648" s="2"/>
      <c r="BQ1648" s="2"/>
      <c r="BR1648" s="2"/>
      <c r="BS1648" s="2"/>
      <c r="BT1648" s="2"/>
      <c r="BU1648" s="2"/>
      <c r="BV1648" s="2"/>
      <c r="BW1648" s="2"/>
      <c r="BX1648" s="2"/>
      <c r="BY1648" s="2"/>
      <c r="BZ1648" s="2"/>
      <c r="CA1648" s="2"/>
      <c r="CB1648" s="2"/>
      <c r="CC1648" s="2"/>
      <c r="CD1648" s="2"/>
      <c r="CE1648" s="2"/>
      <c r="CF1648" s="2"/>
      <c r="CG1648" s="2"/>
      <c r="CH1648" s="2"/>
      <c r="CI1648" s="2"/>
      <c r="CJ1648" s="2"/>
      <c r="CK1648" s="2"/>
      <c r="CL1648" s="2"/>
      <c r="CM1648" s="2"/>
      <c r="CN1648" s="2"/>
      <c r="CO1648" s="2"/>
      <c r="CP1648" s="2"/>
      <c r="CQ1648" s="2"/>
      <c r="CR1648" s="2"/>
      <c r="CS1648" s="2"/>
      <c r="CT1648" s="2"/>
      <c r="CU1648" s="2"/>
      <c r="CV1648" s="2"/>
      <c r="CW1648" s="2"/>
      <c r="CX1648" s="2"/>
      <c r="CY1648" s="2"/>
      <c r="CZ1648" s="2"/>
      <c r="DA1648" s="2"/>
      <c r="DB1648" s="2"/>
    </row>
    <row r="1649" spans="13:106">
      <c r="M1649" s="2"/>
      <c r="N1649" s="2"/>
      <c r="O1649" s="2"/>
      <c r="P1649" s="2"/>
      <c r="Q1649" s="2"/>
      <c r="R1649" s="2"/>
      <c r="S1649" s="2"/>
      <c r="T1649" s="2"/>
      <c r="U1649" s="2"/>
      <c r="V1649" s="2"/>
      <c r="W1649" s="2"/>
      <c r="X1649" s="2"/>
      <c r="Y1649" s="2"/>
      <c r="Z1649" s="2"/>
      <c r="AA1649" s="2"/>
      <c r="AB1649" s="2"/>
      <c r="AC1649" s="2"/>
      <c r="AD1649" s="2"/>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c r="BI1649" s="2"/>
      <c r="BJ1649" s="2"/>
      <c r="BK1649" s="2"/>
      <c r="BL1649" s="2"/>
      <c r="BM1649" s="2"/>
      <c r="BN1649" s="2"/>
      <c r="BO1649" s="2"/>
      <c r="BP1649" s="2"/>
      <c r="BQ1649" s="2"/>
      <c r="BR1649" s="2"/>
      <c r="BS1649" s="2"/>
      <c r="BT1649" s="2"/>
      <c r="BU1649" s="2"/>
      <c r="BV1649" s="2"/>
      <c r="BW1649" s="2"/>
      <c r="BX1649" s="2"/>
      <c r="BY1649" s="2"/>
      <c r="BZ1649" s="2"/>
      <c r="CA1649" s="2"/>
      <c r="CB1649" s="2"/>
      <c r="CC1649" s="2"/>
      <c r="CD1649" s="2"/>
      <c r="CE1649" s="2"/>
      <c r="CF1649" s="2"/>
      <c r="CG1649" s="2"/>
      <c r="CH1649" s="2"/>
      <c r="CI1649" s="2"/>
      <c r="CJ1649" s="2"/>
      <c r="CK1649" s="2"/>
      <c r="CL1649" s="2"/>
      <c r="CM1649" s="2"/>
      <c r="CN1649" s="2"/>
      <c r="CO1649" s="2"/>
      <c r="CP1649" s="2"/>
      <c r="CQ1649" s="2"/>
      <c r="CR1649" s="2"/>
      <c r="CS1649" s="2"/>
      <c r="CT1649" s="2"/>
      <c r="CU1649" s="2"/>
      <c r="CV1649" s="2"/>
      <c r="CW1649" s="2"/>
      <c r="CX1649" s="2"/>
      <c r="CY1649" s="2"/>
      <c r="CZ1649" s="2"/>
      <c r="DA1649" s="2"/>
      <c r="DB1649" s="2"/>
    </row>
    <row r="1650" spans="13:106">
      <c r="M1650" s="2"/>
      <c r="N1650" s="2"/>
      <c r="O1650" s="2"/>
      <c r="P1650" s="2"/>
      <c r="Q1650" s="2"/>
      <c r="R1650" s="2"/>
      <c r="S1650" s="2"/>
      <c r="T1650" s="2"/>
      <c r="U1650" s="2"/>
      <c r="V1650" s="2"/>
      <c r="W1650" s="2"/>
      <c r="X1650" s="2"/>
      <c r="Y1650" s="2"/>
      <c r="Z1650" s="2"/>
      <c r="AA1650" s="2"/>
      <c r="AB1650" s="2"/>
      <c r="AC1650" s="2"/>
      <c r="AD1650" s="2"/>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c r="BI1650" s="2"/>
      <c r="BJ1650" s="2"/>
      <c r="BK1650" s="2"/>
      <c r="BL1650" s="2"/>
      <c r="BM1650" s="2"/>
      <c r="BN1650" s="2"/>
      <c r="BO1650" s="2"/>
      <c r="BP1650" s="2"/>
      <c r="BQ1650" s="2"/>
      <c r="BR1650" s="2"/>
      <c r="BS1650" s="2"/>
      <c r="BT1650" s="2"/>
      <c r="BU1650" s="2"/>
      <c r="BV1650" s="2"/>
      <c r="BW1650" s="2"/>
      <c r="BX1650" s="2"/>
      <c r="BY1650" s="2"/>
      <c r="BZ1650" s="2"/>
      <c r="CA1650" s="2"/>
      <c r="CB1650" s="2"/>
      <c r="CC1650" s="2"/>
      <c r="CD1650" s="2"/>
      <c r="CE1650" s="2"/>
      <c r="CF1650" s="2"/>
      <c r="CG1650" s="2"/>
      <c r="CH1650" s="2"/>
      <c r="CI1650" s="2"/>
      <c r="CJ1650" s="2"/>
      <c r="CK1650" s="2"/>
      <c r="CL1650" s="2"/>
      <c r="CM1650" s="2"/>
      <c r="CN1650" s="2"/>
      <c r="CO1650" s="2"/>
      <c r="CP1650" s="2"/>
      <c r="CQ1650" s="2"/>
      <c r="CR1650" s="2"/>
      <c r="CS1650" s="2"/>
      <c r="CT1650" s="2"/>
      <c r="CU1650" s="2"/>
      <c r="CV1650" s="2"/>
      <c r="CW1650" s="2"/>
      <c r="CX1650" s="2"/>
      <c r="CY1650" s="2"/>
      <c r="CZ1650" s="2"/>
      <c r="DA1650" s="2"/>
      <c r="DB1650" s="2"/>
    </row>
    <row r="1651" spans="13:106">
      <c r="M1651" s="2"/>
      <c r="N1651" s="2"/>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c r="BI1651" s="2"/>
      <c r="BJ1651" s="2"/>
      <c r="BK1651" s="2"/>
      <c r="BL1651" s="2"/>
      <c r="BM1651" s="2"/>
      <c r="BN1651" s="2"/>
      <c r="BO1651" s="2"/>
      <c r="BP1651" s="2"/>
      <c r="BQ1651" s="2"/>
      <c r="BR1651" s="2"/>
      <c r="BS1651" s="2"/>
      <c r="BT1651" s="2"/>
      <c r="BU1651" s="2"/>
      <c r="BV1651" s="2"/>
      <c r="BW1651" s="2"/>
      <c r="BX1651" s="2"/>
      <c r="BY1651" s="2"/>
      <c r="BZ1651" s="2"/>
      <c r="CA1651" s="2"/>
      <c r="CB1651" s="2"/>
      <c r="CC1651" s="2"/>
      <c r="CD1651" s="2"/>
      <c r="CE1651" s="2"/>
      <c r="CF1651" s="2"/>
      <c r="CG1651" s="2"/>
      <c r="CH1651" s="2"/>
      <c r="CI1651" s="2"/>
      <c r="CJ1651" s="2"/>
      <c r="CK1651" s="2"/>
      <c r="CL1651" s="2"/>
      <c r="CM1651" s="2"/>
      <c r="CN1651" s="2"/>
      <c r="CO1651" s="2"/>
      <c r="CP1651" s="2"/>
      <c r="CQ1651" s="2"/>
      <c r="CR1651" s="2"/>
      <c r="CS1651" s="2"/>
      <c r="CT1651" s="2"/>
      <c r="CU1651" s="2"/>
      <c r="CV1651" s="2"/>
      <c r="CW1651" s="2"/>
      <c r="CX1651" s="2"/>
      <c r="CY1651" s="2"/>
      <c r="CZ1651" s="2"/>
      <c r="DA1651" s="2"/>
      <c r="DB1651" s="2"/>
    </row>
    <row r="1652" spans="13:106">
      <c r="M1652" s="2"/>
      <c r="N1652" s="2"/>
      <c r="O1652" s="2"/>
      <c r="P1652" s="2"/>
      <c r="Q1652" s="2"/>
      <c r="R1652" s="2"/>
      <c r="S1652" s="2"/>
      <c r="T1652" s="2"/>
      <c r="U1652" s="2"/>
      <c r="V1652" s="2"/>
      <c r="W1652" s="2"/>
      <c r="X1652" s="2"/>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c r="BI1652" s="2"/>
      <c r="BJ1652" s="2"/>
      <c r="BK1652" s="2"/>
      <c r="BL1652" s="2"/>
      <c r="BM1652" s="2"/>
      <c r="BN1652" s="2"/>
      <c r="BO1652" s="2"/>
      <c r="BP1652" s="2"/>
      <c r="BQ1652" s="2"/>
      <c r="BR1652" s="2"/>
      <c r="BS1652" s="2"/>
      <c r="BT1652" s="2"/>
      <c r="BU1652" s="2"/>
      <c r="BV1652" s="2"/>
      <c r="BW1652" s="2"/>
      <c r="BX1652" s="2"/>
      <c r="BY1652" s="2"/>
      <c r="BZ1652" s="2"/>
      <c r="CA1652" s="2"/>
      <c r="CB1652" s="2"/>
      <c r="CC1652" s="2"/>
      <c r="CD1652" s="2"/>
      <c r="CE1652" s="2"/>
      <c r="CF1652" s="2"/>
      <c r="CG1652" s="2"/>
      <c r="CH1652" s="2"/>
      <c r="CI1652" s="2"/>
      <c r="CJ1652" s="2"/>
      <c r="CK1652" s="2"/>
      <c r="CL1652" s="2"/>
      <c r="CM1652" s="2"/>
      <c r="CN1652" s="2"/>
      <c r="CO1652" s="2"/>
      <c r="CP1652" s="2"/>
      <c r="CQ1652" s="2"/>
      <c r="CR1652" s="2"/>
      <c r="CS1652" s="2"/>
      <c r="CT1652" s="2"/>
      <c r="CU1652" s="2"/>
      <c r="CV1652" s="2"/>
      <c r="CW1652" s="2"/>
      <c r="CX1652" s="2"/>
      <c r="CY1652" s="2"/>
      <c r="CZ1652" s="2"/>
      <c r="DA1652" s="2"/>
      <c r="DB1652" s="2"/>
    </row>
    <row r="1653" spans="13:106">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c r="BI1653" s="2"/>
      <c r="BJ1653" s="2"/>
      <c r="BK1653" s="2"/>
      <c r="BL1653" s="2"/>
      <c r="BM1653" s="2"/>
      <c r="BN1653" s="2"/>
      <c r="BO1653" s="2"/>
      <c r="BP1653" s="2"/>
      <c r="BQ1653" s="2"/>
      <c r="BR1653" s="2"/>
      <c r="BS1653" s="2"/>
      <c r="BT1653" s="2"/>
      <c r="BU1653" s="2"/>
      <c r="BV1653" s="2"/>
      <c r="BW1653" s="2"/>
      <c r="BX1653" s="2"/>
      <c r="BY1653" s="2"/>
      <c r="BZ1653" s="2"/>
      <c r="CA1653" s="2"/>
      <c r="CB1653" s="2"/>
      <c r="CC1653" s="2"/>
      <c r="CD1653" s="2"/>
      <c r="CE1653" s="2"/>
      <c r="CF1653" s="2"/>
      <c r="CG1653" s="2"/>
      <c r="CH1653" s="2"/>
      <c r="CI1653" s="2"/>
      <c r="CJ1653" s="2"/>
      <c r="CK1653" s="2"/>
      <c r="CL1653" s="2"/>
      <c r="CM1653" s="2"/>
      <c r="CN1653" s="2"/>
      <c r="CO1653" s="2"/>
      <c r="CP1653" s="2"/>
      <c r="CQ1653" s="2"/>
      <c r="CR1653" s="2"/>
      <c r="CS1653" s="2"/>
      <c r="CT1653" s="2"/>
      <c r="CU1653" s="2"/>
      <c r="CV1653" s="2"/>
      <c r="CW1653" s="2"/>
      <c r="CX1653" s="2"/>
      <c r="CY1653" s="2"/>
      <c r="CZ1653" s="2"/>
      <c r="DA1653" s="2"/>
      <c r="DB1653" s="2"/>
    </row>
    <row r="1654" spans="13:106">
      <c r="M1654" s="2"/>
      <c r="N1654" s="2"/>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c r="BI1654" s="2"/>
      <c r="BJ1654" s="2"/>
      <c r="BK1654" s="2"/>
      <c r="BL1654" s="2"/>
      <c r="BM1654" s="2"/>
      <c r="BN1654" s="2"/>
      <c r="BO1654" s="2"/>
      <c r="BP1654" s="2"/>
      <c r="BQ1654" s="2"/>
      <c r="BR1654" s="2"/>
      <c r="BS1654" s="2"/>
      <c r="BT1654" s="2"/>
      <c r="BU1654" s="2"/>
      <c r="BV1654" s="2"/>
      <c r="BW1654" s="2"/>
      <c r="BX1654" s="2"/>
      <c r="BY1654" s="2"/>
      <c r="BZ1654" s="2"/>
      <c r="CA1654" s="2"/>
      <c r="CB1654" s="2"/>
      <c r="CC1654" s="2"/>
      <c r="CD1654" s="2"/>
      <c r="CE1654" s="2"/>
      <c r="CF1654" s="2"/>
      <c r="CG1654" s="2"/>
      <c r="CH1654" s="2"/>
      <c r="CI1654" s="2"/>
      <c r="CJ1654" s="2"/>
      <c r="CK1654" s="2"/>
      <c r="CL1654" s="2"/>
      <c r="CM1654" s="2"/>
      <c r="CN1654" s="2"/>
      <c r="CO1654" s="2"/>
      <c r="CP1654" s="2"/>
      <c r="CQ1654" s="2"/>
      <c r="CR1654" s="2"/>
      <c r="CS1654" s="2"/>
      <c r="CT1654" s="2"/>
      <c r="CU1654" s="2"/>
      <c r="CV1654" s="2"/>
      <c r="CW1654" s="2"/>
      <c r="CX1654" s="2"/>
      <c r="CY1654" s="2"/>
      <c r="CZ1654" s="2"/>
      <c r="DA1654" s="2"/>
      <c r="DB1654" s="2"/>
    </row>
    <row r="1655" spans="13:106">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c r="BI1655" s="2"/>
      <c r="BJ1655" s="2"/>
      <c r="BK1655" s="2"/>
      <c r="BL1655" s="2"/>
      <c r="BM1655" s="2"/>
      <c r="BN1655" s="2"/>
      <c r="BO1655" s="2"/>
      <c r="BP1655" s="2"/>
      <c r="BQ1655" s="2"/>
      <c r="BR1655" s="2"/>
      <c r="BS1655" s="2"/>
      <c r="BT1655" s="2"/>
      <c r="BU1655" s="2"/>
      <c r="BV1655" s="2"/>
      <c r="BW1655" s="2"/>
      <c r="BX1655" s="2"/>
      <c r="BY1655" s="2"/>
      <c r="BZ1655" s="2"/>
      <c r="CA1655" s="2"/>
      <c r="CB1655" s="2"/>
      <c r="CC1655" s="2"/>
      <c r="CD1655" s="2"/>
      <c r="CE1655" s="2"/>
      <c r="CF1655" s="2"/>
      <c r="CG1655" s="2"/>
      <c r="CH1655" s="2"/>
      <c r="CI1655" s="2"/>
      <c r="CJ1655" s="2"/>
      <c r="CK1655" s="2"/>
      <c r="CL1655" s="2"/>
      <c r="CM1655" s="2"/>
      <c r="CN1655" s="2"/>
      <c r="CO1655" s="2"/>
      <c r="CP1655" s="2"/>
      <c r="CQ1655" s="2"/>
      <c r="CR1655" s="2"/>
      <c r="CS1655" s="2"/>
      <c r="CT1655" s="2"/>
      <c r="CU1655" s="2"/>
      <c r="CV1655" s="2"/>
      <c r="CW1655" s="2"/>
      <c r="CX1655" s="2"/>
      <c r="CY1655" s="2"/>
      <c r="CZ1655" s="2"/>
      <c r="DA1655" s="2"/>
      <c r="DB1655" s="2"/>
    </row>
    <row r="1656" spans="13:106">
      <c r="M1656" s="2"/>
      <c r="N1656" s="2"/>
      <c r="O1656" s="2"/>
      <c r="P1656" s="2"/>
      <c r="Q1656" s="2"/>
      <c r="R1656" s="2"/>
      <c r="S1656" s="2"/>
      <c r="T1656" s="2"/>
      <c r="U1656" s="2"/>
      <c r="V1656" s="2"/>
      <c r="W1656" s="2"/>
      <c r="X1656" s="2"/>
      <c r="Y1656" s="2"/>
      <c r="Z1656" s="2"/>
      <c r="AA1656" s="2"/>
      <c r="AB1656" s="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c r="BI1656" s="2"/>
      <c r="BJ1656" s="2"/>
      <c r="BK1656" s="2"/>
      <c r="BL1656" s="2"/>
      <c r="BM1656" s="2"/>
      <c r="BN1656" s="2"/>
      <c r="BO1656" s="2"/>
      <c r="BP1656" s="2"/>
      <c r="BQ1656" s="2"/>
      <c r="BR1656" s="2"/>
      <c r="BS1656" s="2"/>
      <c r="BT1656" s="2"/>
      <c r="BU1656" s="2"/>
      <c r="BV1656" s="2"/>
      <c r="BW1656" s="2"/>
      <c r="BX1656" s="2"/>
      <c r="BY1656" s="2"/>
      <c r="BZ1656" s="2"/>
      <c r="CA1656" s="2"/>
      <c r="CB1656" s="2"/>
      <c r="CC1656" s="2"/>
      <c r="CD1656" s="2"/>
      <c r="CE1656" s="2"/>
      <c r="CF1656" s="2"/>
      <c r="CG1656" s="2"/>
      <c r="CH1656" s="2"/>
      <c r="CI1656" s="2"/>
      <c r="CJ1656" s="2"/>
      <c r="CK1656" s="2"/>
      <c r="CL1656" s="2"/>
      <c r="CM1656" s="2"/>
      <c r="CN1656" s="2"/>
      <c r="CO1656" s="2"/>
      <c r="CP1656" s="2"/>
      <c r="CQ1656" s="2"/>
      <c r="CR1656" s="2"/>
      <c r="CS1656" s="2"/>
      <c r="CT1656" s="2"/>
      <c r="CU1656" s="2"/>
      <c r="CV1656" s="2"/>
      <c r="CW1656" s="2"/>
      <c r="CX1656" s="2"/>
      <c r="CY1656" s="2"/>
      <c r="CZ1656" s="2"/>
      <c r="DA1656" s="2"/>
      <c r="DB1656" s="2"/>
    </row>
    <row r="1657" spans="13:106">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row>
    <row r="1658" spans="13:106">
      <c r="M1658" s="2"/>
      <c r="N1658" s="2"/>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c r="BI1658" s="2"/>
      <c r="BJ1658" s="2"/>
      <c r="BK1658" s="2"/>
      <c r="BL1658" s="2"/>
      <c r="BM1658" s="2"/>
      <c r="BN1658" s="2"/>
      <c r="BO1658" s="2"/>
      <c r="BP1658" s="2"/>
      <c r="BQ1658" s="2"/>
      <c r="BR1658" s="2"/>
      <c r="BS1658" s="2"/>
      <c r="BT1658" s="2"/>
      <c r="BU1658" s="2"/>
      <c r="BV1658" s="2"/>
      <c r="BW1658" s="2"/>
      <c r="BX1658" s="2"/>
      <c r="BY1658" s="2"/>
      <c r="BZ1658" s="2"/>
      <c r="CA1658" s="2"/>
      <c r="CB1658" s="2"/>
      <c r="CC1658" s="2"/>
      <c r="CD1658" s="2"/>
      <c r="CE1658" s="2"/>
      <c r="CF1658" s="2"/>
      <c r="CG1658" s="2"/>
      <c r="CH1658" s="2"/>
      <c r="CI1658" s="2"/>
      <c r="CJ1658" s="2"/>
      <c r="CK1658" s="2"/>
      <c r="CL1658" s="2"/>
      <c r="CM1658" s="2"/>
      <c r="CN1658" s="2"/>
      <c r="CO1658" s="2"/>
      <c r="CP1658" s="2"/>
      <c r="CQ1658" s="2"/>
      <c r="CR1658" s="2"/>
      <c r="CS1658" s="2"/>
      <c r="CT1658" s="2"/>
      <c r="CU1658" s="2"/>
      <c r="CV1658" s="2"/>
      <c r="CW1658" s="2"/>
      <c r="CX1658" s="2"/>
      <c r="CY1658" s="2"/>
      <c r="CZ1658" s="2"/>
      <c r="DA1658" s="2"/>
      <c r="DB1658" s="2"/>
    </row>
    <row r="1659" spans="13:106">
      <c r="M1659" s="2"/>
      <c r="N1659" s="2"/>
      <c r="O1659" s="2"/>
      <c r="P1659" s="2"/>
      <c r="Q1659" s="2"/>
      <c r="R1659" s="2"/>
      <c r="S1659" s="2"/>
      <c r="T1659" s="2"/>
      <c r="U1659" s="2"/>
      <c r="V1659" s="2"/>
      <c r="W1659" s="2"/>
      <c r="X1659" s="2"/>
      <c r="Y1659" s="2"/>
      <c r="Z1659" s="2"/>
      <c r="AA1659" s="2"/>
      <c r="AB1659" s="2"/>
      <c r="AC1659" s="2"/>
      <c r="AD1659" s="2"/>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c r="BI1659" s="2"/>
      <c r="BJ1659" s="2"/>
      <c r="BK1659" s="2"/>
      <c r="BL1659" s="2"/>
      <c r="BM1659" s="2"/>
      <c r="BN1659" s="2"/>
      <c r="BO1659" s="2"/>
      <c r="BP1659" s="2"/>
      <c r="BQ1659" s="2"/>
      <c r="BR1659" s="2"/>
      <c r="BS1659" s="2"/>
      <c r="BT1659" s="2"/>
      <c r="BU1659" s="2"/>
      <c r="BV1659" s="2"/>
      <c r="BW1659" s="2"/>
      <c r="BX1659" s="2"/>
      <c r="BY1659" s="2"/>
      <c r="BZ1659" s="2"/>
      <c r="CA1659" s="2"/>
      <c r="CB1659" s="2"/>
      <c r="CC1659" s="2"/>
      <c r="CD1659" s="2"/>
      <c r="CE1659" s="2"/>
      <c r="CF1659" s="2"/>
      <c r="CG1659" s="2"/>
      <c r="CH1659" s="2"/>
      <c r="CI1659" s="2"/>
      <c r="CJ1659" s="2"/>
      <c r="CK1659" s="2"/>
      <c r="CL1659" s="2"/>
      <c r="CM1659" s="2"/>
      <c r="CN1659" s="2"/>
      <c r="CO1659" s="2"/>
      <c r="CP1659" s="2"/>
      <c r="CQ1659" s="2"/>
      <c r="CR1659" s="2"/>
      <c r="CS1659" s="2"/>
      <c r="CT1659" s="2"/>
      <c r="CU1659" s="2"/>
      <c r="CV1659" s="2"/>
      <c r="CW1659" s="2"/>
      <c r="CX1659" s="2"/>
      <c r="CY1659" s="2"/>
      <c r="CZ1659" s="2"/>
      <c r="DA1659" s="2"/>
      <c r="DB1659" s="2"/>
    </row>
    <row r="1660" spans="13:106">
      <c r="M1660" s="2"/>
      <c r="N1660" s="2"/>
      <c r="O1660" s="2"/>
      <c r="P1660" s="2"/>
      <c r="Q1660" s="2"/>
      <c r="R1660" s="2"/>
      <c r="S1660" s="2"/>
      <c r="T1660" s="2"/>
      <c r="U1660" s="2"/>
      <c r="V1660" s="2"/>
      <c r="W1660" s="2"/>
      <c r="X1660" s="2"/>
      <c r="Y1660" s="2"/>
      <c r="Z1660" s="2"/>
      <c r="AA1660" s="2"/>
      <c r="AB1660" s="2"/>
      <c r="AC1660" s="2"/>
      <c r="AD1660" s="2"/>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c r="BI1660" s="2"/>
      <c r="BJ1660" s="2"/>
      <c r="BK1660" s="2"/>
      <c r="BL1660" s="2"/>
      <c r="BM1660" s="2"/>
      <c r="BN1660" s="2"/>
      <c r="BO1660" s="2"/>
      <c r="BP1660" s="2"/>
      <c r="BQ1660" s="2"/>
      <c r="BR1660" s="2"/>
      <c r="BS1660" s="2"/>
      <c r="BT1660" s="2"/>
      <c r="BU1660" s="2"/>
      <c r="BV1660" s="2"/>
      <c r="BW1660" s="2"/>
      <c r="BX1660" s="2"/>
      <c r="BY1660" s="2"/>
      <c r="BZ1660" s="2"/>
      <c r="CA1660" s="2"/>
      <c r="CB1660" s="2"/>
      <c r="CC1660" s="2"/>
      <c r="CD1660" s="2"/>
      <c r="CE1660" s="2"/>
      <c r="CF1660" s="2"/>
      <c r="CG1660" s="2"/>
      <c r="CH1660" s="2"/>
      <c r="CI1660" s="2"/>
      <c r="CJ1660" s="2"/>
      <c r="CK1660" s="2"/>
      <c r="CL1660" s="2"/>
      <c r="CM1660" s="2"/>
      <c r="CN1660" s="2"/>
      <c r="CO1660" s="2"/>
      <c r="CP1660" s="2"/>
      <c r="CQ1660" s="2"/>
      <c r="CR1660" s="2"/>
      <c r="CS1660" s="2"/>
      <c r="CT1660" s="2"/>
      <c r="CU1660" s="2"/>
      <c r="CV1660" s="2"/>
      <c r="CW1660" s="2"/>
      <c r="CX1660" s="2"/>
      <c r="CY1660" s="2"/>
      <c r="CZ1660" s="2"/>
      <c r="DA1660" s="2"/>
      <c r="DB1660" s="2"/>
    </row>
    <row r="1661" spans="13:106">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row>
    <row r="1662" spans="13:106">
      <c r="M1662" s="2"/>
      <c r="N1662" s="2"/>
      <c r="O1662" s="2"/>
      <c r="P1662" s="2"/>
      <c r="Q1662" s="2"/>
      <c r="R1662" s="2"/>
      <c r="S1662" s="2"/>
      <c r="T1662" s="2"/>
      <c r="U1662" s="2"/>
      <c r="V1662" s="2"/>
      <c r="W1662" s="2"/>
      <c r="X1662" s="2"/>
      <c r="Y1662" s="2"/>
      <c r="Z1662" s="2"/>
      <c r="AA1662" s="2"/>
      <c r="AB1662" s="2"/>
      <c r="AC1662" s="2"/>
      <c r="AD1662" s="2"/>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2"/>
      <c r="BU1662" s="2"/>
      <c r="BV1662" s="2"/>
      <c r="BW1662" s="2"/>
      <c r="BX1662" s="2"/>
      <c r="BY1662" s="2"/>
      <c r="BZ1662" s="2"/>
      <c r="CA1662" s="2"/>
      <c r="CB1662" s="2"/>
      <c r="CC1662" s="2"/>
      <c r="CD1662" s="2"/>
      <c r="CE1662" s="2"/>
      <c r="CF1662" s="2"/>
      <c r="CG1662" s="2"/>
      <c r="CH1662" s="2"/>
      <c r="CI1662" s="2"/>
      <c r="CJ1662" s="2"/>
      <c r="CK1662" s="2"/>
      <c r="CL1662" s="2"/>
      <c r="CM1662" s="2"/>
      <c r="CN1662" s="2"/>
      <c r="CO1662" s="2"/>
      <c r="CP1662" s="2"/>
      <c r="CQ1662" s="2"/>
      <c r="CR1662" s="2"/>
      <c r="CS1662" s="2"/>
      <c r="CT1662" s="2"/>
      <c r="CU1662" s="2"/>
      <c r="CV1662" s="2"/>
      <c r="CW1662" s="2"/>
      <c r="CX1662" s="2"/>
      <c r="CY1662" s="2"/>
      <c r="CZ1662" s="2"/>
      <c r="DA1662" s="2"/>
      <c r="DB1662" s="2"/>
    </row>
    <row r="1663" spans="13:106">
      <c r="M1663" s="2"/>
      <c r="N1663" s="2"/>
      <c r="O1663" s="2"/>
      <c r="P1663" s="2"/>
      <c r="Q1663" s="2"/>
      <c r="R1663" s="2"/>
      <c r="S1663" s="2"/>
      <c r="T1663" s="2"/>
      <c r="U1663" s="2"/>
      <c r="V1663" s="2"/>
      <c r="W1663" s="2"/>
      <c r="X1663" s="2"/>
      <c r="Y1663" s="2"/>
      <c r="Z1663" s="2"/>
      <c r="AA1663" s="2"/>
      <c r="AB1663" s="2"/>
      <c r="AC1663" s="2"/>
      <c r="AD1663" s="2"/>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2"/>
      <c r="BU1663" s="2"/>
      <c r="BV1663" s="2"/>
      <c r="BW1663" s="2"/>
      <c r="BX1663" s="2"/>
      <c r="BY1663" s="2"/>
      <c r="BZ1663" s="2"/>
      <c r="CA1663" s="2"/>
      <c r="CB1663" s="2"/>
      <c r="CC1663" s="2"/>
      <c r="CD1663" s="2"/>
      <c r="CE1663" s="2"/>
      <c r="CF1663" s="2"/>
      <c r="CG1663" s="2"/>
      <c r="CH1663" s="2"/>
      <c r="CI1663" s="2"/>
      <c r="CJ1663" s="2"/>
      <c r="CK1663" s="2"/>
      <c r="CL1663" s="2"/>
      <c r="CM1663" s="2"/>
      <c r="CN1663" s="2"/>
      <c r="CO1663" s="2"/>
      <c r="CP1663" s="2"/>
      <c r="CQ1663" s="2"/>
      <c r="CR1663" s="2"/>
      <c r="CS1663" s="2"/>
      <c r="CT1663" s="2"/>
      <c r="CU1663" s="2"/>
      <c r="CV1663" s="2"/>
      <c r="CW1663" s="2"/>
      <c r="CX1663" s="2"/>
      <c r="CY1663" s="2"/>
      <c r="CZ1663" s="2"/>
      <c r="DA1663" s="2"/>
      <c r="DB1663" s="2"/>
    </row>
    <row r="1664" spans="13:106">
      <c r="M1664" s="2"/>
      <c r="N1664" s="2"/>
      <c r="O1664" s="2"/>
      <c r="P1664" s="2"/>
      <c r="Q1664" s="2"/>
      <c r="R1664" s="2"/>
      <c r="S1664" s="2"/>
      <c r="T1664" s="2"/>
      <c r="U1664" s="2"/>
      <c r="V1664" s="2"/>
      <c r="W1664" s="2"/>
      <c r="X1664" s="2"/>
      <c r="Y1664" s="2"/>
      <c r="Z1664" s="2"/>
      <c r="AA1664" s="2"/>
      <c r="AB1664" s="2"/>
      <c r="AC1664" s="2"/>
      <c r="AD1664" s="2"/>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c r="BI1664" s="2"/>
      <c r="BJ1664" s="2"/>
      <c r="BK1664" s="2"/>
      <c r="BL1664" s="2"/>
      <c r="BM1664" s="2"/>
      <c r="BN1664" s="2"/>
      <c r="BO1664" s="2"/>
      <c r="BP1664" s="2"/>
      <c r="BQ1664" s="2"/>
      <c r="BR1664" s="2"/>
      <c r="BS1664" s="2"/>
      <c r="BT1664" s="2"/>
      <c r="BU1664" s="2"/>
      <c r="BV1664" s="2"/>
      <c r="BW1664" s="2"/>
      <c r="BX1664" s="2"/>
      <c r="BY1664" s="2"/>
      <c r="BZ1664" s="2"/>
      <c r="CA1664" s="2"/>
      <c r="CB1664" s="2"/>
      <c r="CC1664" s="2"/>
      <c r="CD1664" s="2"/>
      <c r="CE1664" s="2"/>
      <c r="CF1664" s="2"/>
      <c r="CG1664" s="2"/>
      <c r="CH1664" s="2"/>
      <c r="CI1664" s="2"/>
      <c r="CJ1664" s="2"/>
      <c r="CK1664" s="2"/>
      <c r="CL1664" s="2"/>
      <c r="CM1664" s="2"/>
      <c r="CN1664" s="2"/>
      <c r="CO1664" s="2"/>
      <c r="CP1664" s="2"/>
      <c r="CQ1664" s="2"/>
      <c r="CR1664" s="2"/>
      <c r="CS1664" s="2"/>
      <c r="CT1664" s="2"/>
      <c r="CU1664" s="2"/>
      <c r="CV1664" s="2"/>
      <c r="CW1664" s="2"/>
      <c r="CX1664" s="2"/>
      <c r="CY1664" s="2"/>
      <c r="CZ1664" s="2"/>
      <c r="DA1664" s="2"/>
      <c r="DB1664" s="2"/>
    </row>
    <row r="1665" spans="13:106">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row>
    <row r="1666" spans="13:106">
      <c r="M1666" s="2"/>
      <c r="N1666" s="2"/>
      <c r="O1666" s="2"/>
      <c r="P1666" s="2"/>
      <c r="Q1666" s="2"/>
      <c r="R1666" s="2"/>
      <c r="S1666" s="2"/>
      <c r="T1666" s="2"/>
      <c r="U1666" s="2"/>
      <c r="V1666" s="2"/>
      <c r="W1666" s="2"/>
      <c r="X1666" s="2"/>
      <c r="Y1666" s="2"/>
      <c r="Z1666" s="2"/>
      <c r="AA1666" s="2"/>
      <c r="AB1666" s="2"/>
      <c r="AC1666" s="2"/>
      <c r="AD1666" s="2"/>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c r="BI1666" s="2"/>
      <c r="BJ1666" s="2"/>
      <c r="BK1666" s="2"/>
      <c r="BL1666" s="2"/>
      <c r="BM1666" s="2"/>
      <c r="BN1666" s="2"/>
      <c r="BO1666" s="2"/>
      <c r="BP1666" s="2"/>
      <c r="BQ1666" s="2"/>
      <c r="BR1666" s="2"/>
      <c r="BS1666" s="2"/>
      <c r="BT1666" s="2"/>
      <c r="BU1666" s="2"/>
      <c r="BV1666" s="2"/>
      <c r="BW1666" s="2"/>
      <c r="BX1666" s="2"/>
      <c r="BY1666" s="2"/>
      <c r="BZ1666" s="2"/>
      <c r="CA1666" s="2"/>
      <c r="CB1666" s="2"/>
      <c r="CC1666" s="2"/>
      <c r="CD1666" s="2"/>
      <c r="CE1666" s="2"/>
      <c r="CF1666" s="2"/>
      <c r="CG1666" s="2"/>
      <c r="CH1666" s="2"/>
      <c r="CI1666" s="2"/>
      <c r="CJ1666" s="2"/>
      <c r="CK1666" s="2"/>
      <c r="CL1666" s="2"/>
      <c r="CM1666" s="2"/>
      <c r="CN1666" s="2"/>
      <c r="CO1666" s="2"/>
      <c r="CP1666" s="2"/>
      <c r="CQ1666" s="2"/>
      <c r="CR1666" s="2"/>
      <c r="CS1666" s="2"/>
      <c r="CT1666" s="2"/>
      <c r="CU1666" s="2"/>
      <c r="CV1666" s="2"/>
      <c r="CW1666" s="2"/>
      <c r="CX1666" s="2"/>
      <c r="CY1666" s="2"/>
      <c r="CZ1666" s="2"/>
      <c r="DA1666" s="2"/>
      <c r="DB1666" s="2"/>
    </row>
    <row r="1667" spans="13:106">
      <c r="M1667" s="2"/>
      <c r="N1667" s="2"/>
      <c r="O1667" s="2"/>
      <c r="P1667" s="2"/>
      <c r="Q1667" s="2"/>
      <c r="R1667" s="2"/>
      <c r="S1667" s="2"/>
      <c r="T1667" s="2"/>
      <c r="U1667" s="2"/>
      <c r="V1667" s="2"/>
      <c r="W1667" s="2"/>
      <c r="X1667" s="2"/>
      <c r="Y1667" s="2"/>
      <c r="Z1667" s="2"/>
      <c r="AA1667" s="2"/>
      <c r="AB1667" s="2"/>
      <c r="AC1667" s="2"/>
      <c r="AD1667" s="2"/>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c r="BI1667" s="2"/>
      <c r="BJ1667" s="2"/>
      <c r="BK1667" s="2"/>
      <c r="BL1667" s="2"/>
      <c r="BM1667" s="2"/>
      <c r="BN1667" s="2"/>
      <c r="BO1667" s="2"/>
      <c r="BP1667" s="2"/>
      <c r="BQ1667" s="2"/>
      <c r="BR1667" s="2"/>
      <c r="BS1667" s="2"/>
      <c r="BT1667" s="2"/>
      <c r="BU1667" s="2"/>
      <c r="BV1667" s="2"/>
      <c r="BW1667" s="2"/>
      <c r="BX1667" s="2"/>
      <c r="BY1667" s="2"/>
      <c r="BZ1667" s="2"/>
      <c r="CA1667" s="2"/>
      <c r="CB1667" s="2"/>
      <c r="CC1667" s="2"/>
      <c r="CD1667" s="2"/>
      <c r="CE1667" s="2"/>
      <c r="CF1667" s="2"/>
      <c r="CG1667" s="2"/>
      <c r="CH1667" s="2"/>
      <c r="CI1667" s="2"/>
      <c r="CJ1667" s="2"/>
      <c r="CK1667" s="2"/>
      <c r="CL1667" s="2"/>
      <c r="CM1667" s="2"/>
      <c r="CN1667" s="2"/>
      <c r="CO1667" s="2"/>
      <c r="CP1667" s="2"/>
      <c r="CQ1667" s="2"/>
      <c r="CR1667" s="2"/>
      <c r="CS1667" s="2"/>
      <c r="CT1667" s="2"/>
      <c r="CU1667" s="2"/>
      <c r="CV1667" s="2"/>
      <c r="CW1667" s="2"/>
      <c r="CX1667" s="2"/>
      <c r="CY1667" s="2"/>
      <c r="CZ1667" s="2"/>
      <c r="DA1667" s="2"/>
      <c r="DB1667" s="2"/>
    </row>
    <row r="1668" spans="13:106">
      <c r="M1668" s="2"/>
      <c r="N1668" s="2"/>
      <c r="O1668" s="2"/>
      <c r="P1668" s="2"/>
      <c r="Q1668" s="2"/>
      <c r="R1668" s="2"/>
      <c r="S1668" s="2"/>
      <c r="T1668" s="2"/>
      <c r="U1668" s="2"/>
      <c r="V1668" s="2"/>
      <c r="W1668" s="2"/>
      <c r="X1668" s="2"/>
      <c r="Y1668" s="2"/>
      <c r="Z1668" s="2"/>
      <c r="AA1668" s="2"/>
      <c r="AB1668" s="2"/>
      <c r="AC1668" s="2"/>
      <c r="AD1668" s="2"/>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c r="CC1668" s="2"/>
      <c r="CD1668" s="2"/>
      <c r="CE1668" s="2"/>
      <c r="CF1668" s="2"/>
      <c r="CG1668" s="2"/>
      <c r="CH1668" s="2"/>
      <c r="CI1668" s="2"/>
      <c r="CJ1668" s="2"/>
      <c r="CK1668" s="2"/>
      <c r="CL1668" s="2"/>
      <c r="CM1668" s="2"/>
      <c r="CN1668" s="2"/>
      <c r="CO1668" s="2"/>
      <c r="CP1668" s="2"/>
      <c r="CQ1668" s="2"/>
      <c r="CR1668" s="2"/>
      <c r="CS1668" s="2"/>
      <c r="CT1668" s="2"/>
      <c r="CU1668" s="2"/>
      <c r="CV1668" s="2"/>
      <c r="CW1668" s="2"/>
      <c r="CX1668" s="2"/>
      <c r="CY1668" s="2"/>
      <c r="CZ1668" s="2"/>
      <c r="DA1668" s="2"/>
      <c r="DB1668" s="2"/>
    </row>
    <row r="1669" spans="13:106">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row>
    <row r="1670" spans="13:106">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row>
    <row r="1671" spans="13:106">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row>
    <row r="1672" spans="13:106">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row>
    <row r="1673" spans="13:106">
      <c r="M1673" s="2"/>
      <c r="N1673" s="2"/>
      <c r="O1673" s="2"/>
      <c r="P1673" s="2"/>
      <c r="Q1673" s="2"/>
      <c r="R1673" s="2"/>
      <c r="S1673" s="2"/>
      <c r="T1673" s="2"/>
      <c r="U1673" s="2"/>
      <c r="V1673" s="2"/>
      <c r="W1673" s="2"/>
      <c r="X1673" s="2"/>
      <c r="Y1673" s="2"/>
      <c r="Z1673" s="2"/>
      <c r="AA1673" s="2"/>
      <c r="AB1673" s="2"/>
      <c r="AC1673" s="2"/>
      <c r="AD1673" s="2"/>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c r="BI1673" s="2"/>
      <c r="BJ1673" s="2"/>
      <c r="BK1673" s="2"/>
      <c r="BL1673" s="2"/>
      <c r="BM1673" s="2"/>
      <c r="BN1673" s="2"/>
      <c r="BO1673" s="2"/>
      <c r="BP1673" s="2"/>
      <c r="BQ1673" s="2"/>
      <c r="BR1673" s="2"/>
      <c r="BS1673" s="2"/>
      <c r="BT1673" s="2"/>
      <c r="BU1673" s="2"/>
      <c r="BV1673" s="2"/>
      <c r="BW1673" s="2"/>
      <c r="BX1673" s="2"/>
      <c r="BY1673" s="2"/>
      <c r="BZ1673" s="2"/>
      <c r="CA1673" s="2"/>
      <c r="CB1673" s="2"/>
      <c r="CC1673" s="2"/>
      <c r="CD1673" s="2"/>
      <c r="CE1673" s="2"/>
      <c r="CF1673" s="2"/>
      <c r="CG1673" s="2"/>
      <c r="CH1673" s="2"/>
      <c r="CI1673" s="2"/>
      <c r="CJ1673" s="2"/>
      <c r="CK1673" s="2"/>
      <c r="CL1673" s="2"/>
      <c r="CM1673" s="2"/>
      <c r="CN1673" s="2"/>
      <c r="CO1673" s="2"/>
      <c r="CP1673" s="2"/>
      <c r="CQ1673" s="2"/>
      <c r="CR1673" s="2"/>
      <c r="CS1673" s="2"/>
      <c r="CT1673" s="2"/>
      <c r="CU1673" s="2"/>
      <c r="CV1673" s="2"/>
      <c r="CW1673" s="2"/>
      <c r="CX1673" s="2"/>
      <c r="CY1673" s="2"/>
      <c r="CZ1673" s="2"/>
      <c r="DA1673" s="2"/>
      <c r="DB1673" s="2"/>
    </row>
    <row r="1674" spans="13:106">
      <c r="M1674" s="2"/>
      <c r="N1674" s="2"/>
      <c r="O1674" s="2"/>
      <c r="P1674" s="2"/>
      <c r="Q1674" s="2"/>
      <c r="R1674" s="2"/>
      <c r="S1674" s="2"/>
      <c r="T1674" s="2"/>
      <c r="U1674" s="2"/>
      <c r="V1674" s="2"/>
      <c r="W1674" s="2"/>
      <c r="X1674" s="2"/>
      <c r="Y1674" s="2"/>
      <c r="Z1674" s="2"/>
      <c r="AA1674" s="2"/>
      <c r="AB1674" s="2"/>
      <c r="AC1674" s="2"/>
      <c r="AD1674" s="2"/>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c r="CQ1674" s="2"/>
      <c r="CR1674" s="2"/>
      <c r="CS1674" s="2"/>
      <c r="CT1674" s="2"/>
      <c r="CU1674" s="2"/>
      <c r="CV1674" s="2"/>
      <c r="CW1674" s="2"/>
      <c r="CX1674" s="2"/>
      <c r="CY1674" s="2"/>
      <c r="CZ1674" s="2"/>
      <c r="DA1674" s="2"/>
      <c r="DB1674" s="2"/>
    </row>
    <row r="1675" spans="13:106">
      <c r="M1675" s="2"/>
      <c r="N1675" s="2"/>
      <c r="O1675" s="2"/>
      <c r="P1675" s="2"/>
      <c r="Q1675" s="2"/>
      <c r="R1675" s="2"/>
      <c r="S1675" s="2"/>
      <c r="T1675" s="2"/>
      <c r="U1675" s="2"/>
      <c r="V1675" s="2"/>
      <c r="W1675" s="2"/>
      <c r="X1675" s="2"/>
      <c r="Y1675" s="2"/>
      <c r="Z1675" s="2"/>
      <c r="AA1675" s="2"/>
      <c r="AB1675" s="2"/>
      <c r="AC1675" s="2"/>
      <c r="AD1675" s="2"/>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c r="CQ1675" s="2"/>
      <c r="CR1675" s="2"/>
      <c r="CS1675" s="2"/>
      <c r="CT1675" s="2"/>
      <c r="CU1675" s="2"/>
      <c r="CV1675" s="2"/>
      <c r="CW1675" s="2"/>
      <c r="CX1675" s="2"/>
      <c r="CY1675" s="2"/>
      <c r="CZ1675" s="2"/>
      <c r="DA1675" s="2"/>
      <c r="DB1675" s="2"/>
    </row>
    <row r="1676" spans="13:106">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row>
    <row r="1677" spans="13:106">
      <c r="M1677" s="2"/>
      <c r="N1677" s="2"/>
      <c r="O1677" s="2"/>
      <c r="P1677" s="2"/>
      <c r="Q1677" s="2"/>
      <c r="R1677" s="2"/>
      <c r="S1677" s="2"/>
      <c r="T1677" s="2"/>
      <c r="U1677" s="2"/>
      <c r="V1677" s="2"/>
      <c r="W1677" s="2"/>
      <c r="X1677" s="2"/>
      <c r="Y1677" s="2"/>
      <c r="Z1677" s="2"/>
      <c r="AA1677" s="2"/>
      <c r="AB1677" s="2"/>
      <c r="AC1677" s="2"/>
      <c r="AD1677" s="2"/>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row>
    <row r="1678" spans="13:106">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row>
    <row r="1679" spans="13:106">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row>
    <row r="1680" spans="13:106">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row>
    <row r="1681" spans="13:106">
      <c r="M1681" s="2"/>
      <c r="N1681" s="2"/>
      <c r="O1681" s="2"/>
      <c r="P1681" s="2"/>
      <c r="Q1681" s="2"/>
      <c r="R1681" s="2"/>
      <c r="S1681" s="2"/>
      <c r="T1681" s="2"/>
      <c r="U1681" s="2"/>
      <c r="V1681" s="2"/>
      <c r="W1681" s="2"/>
      <c r="X1681" s="2"/>
      <c r="Y1681" s="2"/>
      <c r="Z1681" s="2"/>
      <c r="AA1681" s="2"/>
      <c r="AB1681" s="2"/>
      <c r="AC1681" s="2"/>
      <c r="AD1681" s="2"/>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row>
    <row r="1682" spans="13:106">
      <c r="M1682" s="2"/>
      <c r="N1682" s="2"/>
      <c r="O1682" s="2"/>
      <c r="P1682" s="2"/>
      <c r="Q1682" s="2"/>
      <c r="R1682" s="2"/>
      <c r="S1682" s="2"/>
      <c r="T1682" s="2"/>
      <c r="U1682" s="2"/>
      <c r="V1682" s="2"/>
      <c r="W1682" s="2"/>
      <c r="X1682" s="2"/>
      <c r="Y1682" s="2"/>
      <c r="Z1682" s="2"/>
      <c r="AA1682" s="2"/>
      <c r="AB1682" s="2"/>
      <c r="AC1682" s="2"/>
      <c r="AD1682" s="2"/>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row>
    <row r="1683" spans="13:106">
      <c r="M1683" s="2"/>
      <c r="N1683" s="2"/>
      <c r="O1683" s="2"/>
      <c r="P1683" s="2"/>
      <c r="Q1683" s="2"/>
      <c r="R1683" s="2"/>
      <c r="S1683" s="2"/>
      <c r="T1683" s="2"/>
      <c r="U1683" s="2"/>
      <c r="V1683" s="2"/>
      <c r="W1683" s="2"/>
      <c r="X1683" s="2"/>
      <c r="Y1683" s="2"/>
      <c r="Z1683" s="2"/>
      <c r="AA1683" s="2"/>
      <c r="AB1683" s="2"/>
      <c r="AC1683" s="2"/>
      <c r="AD1683" s="2"/>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row>
    <row r="1684" spans="13:106">
      <c r="M1684" s="2"/>
      <c r="N1684" s="2"/>
      <c r="O1684" s="2"/>
      <c r="P1684" s="2"/>
      <c r="Q1684" s="2"/>
      <c r="R1684" s="2"/>
      <c r="S1684" s="2"/>
      <c r="T1684" s="2"/>
      <c r="U1684" s="2"/>
      <c r="V1684" s="2"/>
      <c r="W1684" s="2"/>
      <c r="X1684" s="2"/>
      <c r="Y1684" s="2"/>
      <c r="Z1684" s="2"/>
      <c r="AA1684" s="2"/>
      <c r="AB1684" s="2"/>
      <c r="AC1684" s="2"/>
      <c r="AD1684" s="2"/>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row>
    <row r="1685" spans="13:106">
      <c r="M1685" s="2"/>
      <c r="N1685" s="2"/>
      <c r="O1685" s="2"/>
      <c r="P1685" s="2"/>
      <c r="Q1685" s="2"/>
      <c r="R1685" s="2"/>
      <c r="S1685" s="2"/>
      <c r="T1685" s="2"/>
      <c r="U1685" s="2"/>
      <c r="V1685" s="2"/>
      <c r="W1685" s="2"/>
      <c r="X1685" s="2"/>
      <c r="Y1685" s="2"/>
      <c r="Z1685" s="2"/>
      <c r="AA1685" s="2"/>
      <c r="AB1685" s="2"/>
      <c r="AC1685" s="2"/>
      <c r="AD1685" s="2"/>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c r="CQ1685" s="2"/>
      <c r="CR1685" s="2"/>
      <c r="CS1685" s="2"/>
      <c r="CT1685" s="2"/>
      <c r="CU1685" s="2"/>
      <c r="CV1685" s="2"/>
      <c r="CW1685" s="2"/>
      <c r="CX1685" s="2"/>
      <c r="CY1685" s="2"/>
      <c r="CZ1685" s="2"/>
      <c r="DA1685" s="2"/>
      <c r="DB1685" s="2"/>
    </row>
    <row r="1686" spans="13:106">
      <c r="M1686" s="2"/>
      <c r="N1686" s="2"/>
      <c r="O1686" s="2"/>
      <c r="P1686" s="2"/>
      <c r="Q1686" s="2"/>
      <c r="R1686" s="2"/>
      <c r="S1686" s="2"/>
      <c r="T1686" s="2"/>
      <c r="U1686" s="2"/>
      <c r="V1686" s="2"/>
      <c r="W1686" s="2"/>
      <c r="X1686" s="2"/>
      <c r="Y1686" s="2"/>
      <c r="Z1686" s="2"/>
      <c r="AA1686" s="2"/>
      <c r="AB1686" s="2"/>
      <c r="AC1686" s="2"/>
      <c r="AD1686" s="2"/>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c r="CQ1686" s="2"/>
      <c r="CR1686" s="2"/>
      <c r="CS1686" s="2"/>
      <c r="CT1686" s="2"/>
      <c r="CU1686" s="2"/>
      <c r="CV1686" s="2"/>
      <c r="CW1686" s="2"/>
      <c r="CX1686" s="2"/>
      <c r="CY1686" s="2"/>
      <c r="CZ1686" s="2"/>
      <c r="DA1686" s="2"/>
      <c r="DB1686" s="2"/>
    </row>
    <row r="1687" spans="13:106">
      <c r="M1687" s="2"/>
      <c r="N1687" s="2"/>
      <c r="O1687" s="2"/>
      <c r="P1687" s="2"/>
      <c r="Q1687" s="2"/>
      <c r="R1687" s="2"/>
      <c r="S1687" s="2"/>
      <c r="T1687" s="2"/>
      <c r="U1687" s="2"/>
      <c r="V1687" s="2"/>
      <c r="W1687" s="2"/>
      <c r="X1687" s="2"/>
      <c r="Y1687" s="2"/>
      <c r="Z1687" s="2"/>
      <c r="AA1687" s="2"/>
      <c r="AB1687" s="2"/>
      <c r="AC1687" s="2"/>
      <c r="AD1687" s="2"/>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c r="CQ1687" s="2"/>
      <c r="CR1687" s="2"/>
      <c r="CS1687" s="2"/>
      <c r="CT1687" s="2"/>
      <c r="CU1687" s="2"/>
      <c r="CV1687" s="2"/>
      <c r="CW1687" s="2"/>
      <c r="CX1687" s="2"/>
      <c r="CY1687" s="2"/>
      <c r="CZ1687" s="2"/>
      <c r="DA1687" s="2"/>
      <c r="DB1687" s="2"/>
    </row>
    <row r="1688" spans="13:106">
      <c r="M1688" s="2"/>
      <c r="N1688" s="2"/>
      <c r="O1688" s="2"/>
      <c r="P1688" s="2"/>
      <c r="Q1688" s="2"/>
      <c r="R1688" s="2"/>
      <c r="S1688" s="2"/>
      <c r="T1688" s="2"/>
      <c r="U1688" s="2"/>
      <c r="V1688" s="2"/>
      <c r="W1688" s="2"/>
      <c r="X1688" s="2"/>
      <c r="Y1688" s="2"/>
      <c r="Z1688" s="2"/>
      <c r="AA1688" s="2"/>
      <c r="AB1688" s="2"/>
      <c r="AC1688" s="2"/>
      <c r="AD1688" s="2"/>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c r="CR1688" s="2"/>
      <c r="CS1688" s="2"/>
      <c r="CT1688" s="2"/>
      <c r="CU1688" s="2"/>
      <c r="CV1688" s="2"/>
      <c r="CW1688" s="2"/>
      <c r="CX1688" s="2"/>
      <c r="CY1688" s="2"/>
      <c r="CZ1688" s="2"/>
      <c r="DA1688" s="2"/>
      <c r="DB1688" s="2"/>
    </row>
    <row r="1689" spans="13:106">
      <c r="M1689" s="2"/>
      <c r="N1689" s="2"/>
      <c r="O1689" s="2"/>
      <c r="P1689" s="2"/>
      <c r="Q1689" s="2"/>
      <c r="R1689" s="2"/>
      <c r="S1689" s="2"/>
      <c r="T1689" s="2"/>
      <c r="U1689" s="2"/>
      <c r="V1689" s="2"/>
      <c r="W1689" s="2"/>
      <c r="X1689" s="2"/>
      <c r="Y1689" s="2"/>
      <c r="Z1689" s="2"/>
      <c r="AA1689" s="2"/>
      <c r="AB1689" s="2"/>
      <c r="AC1689" s="2"/>
      <c r="AD1689" s="2"/>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c r="CQ1689" s="2"/>
      <c r="CR1689" s="2"/>
      <c r="CS1689" s="2"/>
      <c r="CT1689" s="2"/>
      <c r="CU1689" s="2"/>
      <c r="CV1689" s="2"/>
      <c r="CW1689" s="2"/>
      <c r="CX1689" s="2"/>
      <c r="CY1689" s="2"/>
      <c r="CZ1689" s="2"/>
      <c r="DA1689" s="2"/>
      <c r="DB1689" s="2"/>
    </row>
    <row r="1690" spans="13:106">
      <c r="M1690" s="2"/>
      <c r="N1690" s="2"/>
      <c r="O1690" s="2"/>
      <c r="P1690" s="2"/>
      <c r="Q1690" s="2"/>
      <c r="R1690" s="2"/>
      <c r="S1690" s="2"/>
      <c r="T1690" s="2"/>
      <c r="U1690" s="2"/>
      <c r="V1690" s="2"/>
      <c r="W1690" s="2"/>
      <c r="X1690" s="2"/>
      <c r="Y1690" s="2"/>
      <c r="Z1690" s="2"/>
      <c r="AA1690" s="2"/>
      <c r="AB1690" s="2"/>
      <c r="AC1690" s="2"/>
      <c r="AD1690" s="2"/>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c r="CQ1690" s="2"/>
      <c r="CR1690" s="2"/>
      <c r="CS1690" s="2"/>
      <c r="CT1690" s="2"/>
      <c r="CU1690" s="2"/>
      <c r="CV1690" s="2"/>
      <c r="CW1690" s="2"/>
      <c r="CX1690" s="2"/>
      <c r="CY1690" s="2"/>
      <c r="CZ1690" s="2"/>
      <c r="DA1690" s="2"/>
      <c r="DB1690" s="2"/>
    </row>
    <row r="1691" spans="13:106">
      <c r="M1691" s="2"/>
      <c r="N1691" s="2"/>
      <c r="O1691" s="2"/>
      <c r="P1691" s="2"/>
      <c r="Q1691" s="2"/>
      <c r="R1691" s="2"/>
      <c r="S1691" s="2"/>
      <c r="T1691" s="2"/>
      <c r="U1691" s="2"/>
      <c r="V1691" s="2"/>
      <c r="W1691" s="2"/>
      <c r="X1691" s="2"/>
      <c r="Y1691" s="2"/>
      <c r="Z1691" s="2"/>
      <c r="AA1691" s="2"/>
      <c r="AB1691" s="2"/>
      <c r="AC1691" s="2"/>
      <c r="AD1691" s="2"/>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c r="CR1691" s="2"/>
      <c r="CS1691" s="2"/>
      <c r="CT1691" s="2"/>
      <c r="CU1691" s="2"/>
      <c r="CV1691" s="2"/>
      <c r="CW1691" s="2"/>
      <c r="CX1691" s="2"/>
      <c r="CY1691" s="2"/>
      <c r="CZ1691" s="2"/>
      <c r="DA1691" s="2"/>
      <c r="DB1691" s="2"/>
    </row>
    <row r="1692" spans="13:106">
      <c r="M1692" s="2"/>
      <c r="N1692" s="2"/>
      <c r="O1692" s="2"/>
      <c r="P1692" s="2"/>
      <c r="Q1692" s="2"/>
      <c r="R1692" s="2"/>
      <c r="S1692" s="2"/>
      <c r="T1692" s="2"/>
      <c r="U1692" s="2"/>
      <c r="V1692" s="2"/>
      <c r="W1692" s="2"/>
      <c r="X1692" s="2"/>
      <c r="Y1692" s="2"/>
      <c r="Z1692" s="2"/>
      <c r="AA1692" s="2"/>
      <c r="AB1692" s="2"/>
      <c r="AC1692" s="2"/>
      <c r="AD1692" s="2"/>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c r="CC1692" s="2"/>
      <c r="CD1692" s="2"/>
      <c r="CE1692" s="2"/>
      <c r="CF1692" s="2"/>
      <c r="CG1692" s="2"/>
      <c r="CH1692" s="2"/>
      <c r="CI1692" s="2"/>
      <c r="CJ1692" s="2"/>
      <c r="CK1692" s="2"/>
      <c r="CL1692" s="2"/>
      <c r="CM1692" s="2"/>
      <c r="CN1692" s="2"/>
      <c r="CO1692" s="2"/>
      <c r="CP1692" s="2"/>
      <c r="CQ1692" s="2"/>
      <c r="CR1692" s="2"/>
      <c r="CS1692" s="2"/>
      <c r="CT1692" s="2"/>
      <c r="CU1692" s="2"/>
      <c r="CV1692" s="2"/>
      <c r="CW1692" s="2"/>
      <c r="CX1692" s="2"/>
      <c r="CY1692" s="2"/>
      <c r="CZ1692" s="2"/>
      <c r="DA1692" s="2"/>
      <c r="DB1692" s="2"/>
    </row>
    <row r="1693" spans="13:106">
      <c r="M1693" s="2"/>
      <c r="N1693" s="2"/>
      <c r="O1693" s="2"/>
      <c r="P1693" s="2"/>
      <c r="Q1693" s="2"/>
      <c r="R1693" s="2"/>
      <c r="S1693" s="2"/>
      <c r="T1693" s="2"/>
      <c r="U1693" s="2"/>
      <c r="V1693" s="2"/>
      <c r="W1693" s="2"/>
      <c r="X1693" s="2"/>
      <c r="Y1693" s="2"/>
      <c r="Z1693" s="2"/>
      <c r="AA1693" s="2"/>
      <c r="AB1693" s="2"/>
      <c r="AC1693" s="2"/>
      <c r="AD1693" s="2"/>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c r="BI1693" s="2"/>
      <c r="BJ1693" s="2"/>
      <c r="BK1693" s="2"/>
      <c r="BL1693" s="2"/>
      <c r="BM1693" s="2"/>
      <c r="BN1693" s="2"/>
      <c r="BO1693" s="2"/>
      <c r="BP1693" s="2"/>
      <c r="BQ1693" s="2"/>
      <c r="BR1693" s="2"/>
      <c r="BS1693" s="2"/>
      <c r="BT1693" s="2"/>
      <c r="BU1693" s="2"/>
      <c r="BV1693" s="2"/>
      <c r="BW1693" s="2"/>
      <c r="BX1693" s="2"/>
      <c r="BY1693" s="2"/>
      <c r="BZ1693" s="2"/>
      <c r="CA1693" s="2"/>
      <c r="CB1693" s="2"/>
      <c r="CC1693" s="2"/>
      <c r="CD1693" s="2"/>
      <c r="CE1693" s="2"/>
      <c r="CF1693" s="2"/>
      <c r="CG1693" s="2"/>
      <c r="CH1693" s="2"/>
      <c r="CI1693" s="2"/>
      <c r="CJ1693" s="2"/>
      <c r="CK1693" s="2"/>
      <c r="CL1693" s="2"/>
      <c r="CM1693" s="2"/>
      <c r="CN1693" s="2"/>
      <c r="CO1693" s="2"/>
      <c r="CP1693" s="2"/>
      <c r="CQ1693" s="2"/>
      <c r="CR1693" s="2"/>
      <c r="CS1693" s="2"/>
      <c r="CT1693" s="2"/>
      <c r="CU1693" s="2"/>
      <c r="CV1693" s="2"/>
      <c r="CW1693" s="2"/>
      <c r="CX1693" s="2"/>
      <c r="CY1693" s="2"/>
      <c r="CZ1693" s="2"/>
      <c r="DA1693" s="2"/>
      <c r="DB1693" s="2"/>
    </row>
    <row r="1694" spans="13:106">
      <c r="M1694" s="2"/>
      <c r="N1694" s="2"/>
      <c r="O1694" s="2"/>
      <c r="P1694" s="2"/>
      <c r="Q1694" s="2"/>
      <c r="R1694" s="2"/>
      <c r="S1694" s="2"/>
      <c r="T1694" s="2"/>
      <c r="U1694" s="2"/>
      <c r="V1694" s="2"/>
      <c r="W1694" s="2"/>
      <c r="X1694" s="2"/>
      <c r="Y1694" s="2"/>
      <c r="Z1694" s="2"/>
      <c r="AA1694" s="2"/>
      <c r="AB1694" s="2"/>
      <c r="AC1694" s="2"/>
      <c r="AD1694" s="2"/>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c r="BI1694" s="2"/>
      <c r="BJ1694" s="2"/>
      <c r="BK1694" s="2"/>
      <c r="BL1694" s="2"/>
      <c r="BM1694" s="2"/>
      <c r="BN1694" s="2"/>
      <c r="BO1694" s="2"/>
      <c r="BP1694" s="2"/>
      <c r="BQ1694" s="2"/>
      <c r="BR1694" s="2"/>
      <c r="BS1694" s="2"/>
      <c r="BT1694" s="2"/>
      <c r="BU1694" s="2"/>
      <c r="BV1694" s="2"/>
      <c r="BW1694" s="2"/>
      <c r="BX1694" s="2"/>
      <c r="BY1694" s="2"/>
      <c r="BZ1694" s="2"/>
      <c r="CA1694" s="2"/>
      <c r="CB1694" s="2"/>
      <c r="CC1694" s="2"/>
      <c r="CD1694" s="2"/>
      <c r="CE1694" s="2"/>
      <c r="CF1694" s="2"/>
      <c r="CG1694" s="2"/>
      <c r="CH1694" s="2"/>
      <c r="CI1694" s="2"/>
      <c r="CJ1694" s="2"/>
      <c r="CK1694" s="2"/>
      <c r="CL1694" s="2"/>
      <c r="CM1694" s="2"/>
      <c r="CN1694" s="2"/>
      <c r="CO1694" s="2"/>
      <c r="CP1694" s="2"/>
      <c r="CQ1694" s="2"/>
      <c r="CR1694" s="2"/>
      <c r="CS1694" s="2"/>
      <c r="CT1694" s="2"/>
      <c r="CU1694" s="2"/>
      <c r="CV1694" s="2"/>
      <c r="CW1694" s="2"/>
      <c r="CX1694" s="2"/>
      <c r="CY1694" s="2"/>
      <c r="CZ1694" s="2"/>
      <c r="DA1694" s="2"/>
      <c r="DB1694" s="2"/>
    </row>
    <row r="1695" spans="13:106">
      <c r="M1695" s="2"/>
      <c r="N1695" s="2"/>
      <c r="O1695" s="2"/>
      <c r="P1695" s="2"/>
      <c r="Q1695" s="2"/>
      <c r="R1695" s="2"/>
      <c r="S1695" s="2"/>
      <c r="T1695" s="2"/>
      <c r="U1695" s="2"/>
      <c r="V1695" s="2"/>
      <c r="W1695" s="2"/>
      <c r="X1695" s="2"/>
      <c r="Y1695" s="2"/>
      <c r="Z1695" s="2"/>
      <c r="AA1695" s="2"/>
      <c r="AB1695" s="2"/>
      <c r="AC1695" s="2"/>
      <c r="AD1695" s="2"/>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c r="BI1695" s="2"/>
      <c r="BJ1695" s="2"/>
      <c r="BK1695" s="2"/>
      <c r="BL1695" s="2"/>
      <c r="BM1695" s="2"/>
      <c r="BN1695" s="2"/>
      <c r="BO1695" s="2"/>
      <c r="BP1695" s="2"/>
      <c r="BQ1695" s="2"/>
      <c r="BR1695" s="2"/>
      <c r="BS1695" s="2"/>
      <c r="BT1695" s="2"/>
      <c r="BU1695" s="2"/>
      <c r="BV1695" s="2"/>
      <c r="BW1695" s="2"/>
      <c r="BX1695" s="2"/>
      <c r="BY1695" s="2"/>
      <c r="BZ1695" s="2"/>
      <c r="CA1695" s="2"/>
      <c r="CB1695" s="2"/>
      <c r="CC1695" s="2"/>
      <c r="CD1695" s="2"/>
      <c r="CE1695" s="2"/>
      <c r="CF1695" s="2"/>
      <c r="CG1695" s="2"/>
      <c r="CH1695" s="2"/>
      <c r="CI1695" s="2"/>
      <c r="CJ1695" s="2"/>
      <c r="CK1695" s="2"/>
      <c r="CL1695" s="2"/>
      <c r="CM1695" s="2"/>
      <c r="CN1695" s="2"/>
      <c r="CO1695" s="2"/>
      <c r="CP1695" s="2"/>
      <c r="CQ1695" s="2"/>
      <c r="CR1695" s="2"/>
      <c r="CS1695" s="2"/>
      <c r="CT1695" s="2"/>
      <c r="CU1695" s="2"/>
      <c r="CV1695" s="2"/>
      <c r="CW1695" s="2"/>
      <c r="CX1695" s="2"/>
      <c r="CY1695" s="2"/>
      <c r="CZ1695" s="2"/>
      <c r="DA1695" s="2"/>
      <c r="DB1695" s="2"/>
    </row>
    <row r="1696" spans="13:106">
      <c r="M1696" s="2"/>
      <c r="N1696" s="2"/>
      <c r="O1696" s="2"/>
      <c r="P1696" s="2"/>
      <c r="Q1696" s="2"/>
      <c r="R1696" s="2"/>
      <c r="S1696" s="2"/>
      <c r="T1696" s="2"/>
      <c r="U1696" s="2"/>
      <c r="V1696" s="2"/>
      <c r="W1696" s="2"/>
      <c r="X1696" s="2"/>
      <c r="Y1696" s="2"/>
      <c r="Z1696" s="2"/>
      <c r="AA1696" s="2"/>
      <c r="AB1696" s="2"/>
      <c r="AC1696" s="2"/>
      <c r="AD1696" s="2"/>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c r="BI1696" s="2"/>
      <c r="BJ1696" s="2"/>
      <c r="BK1696" s="2"/>
      <c r="BL1696" s="2"/>
      <c r="BM1696" s="2"/>
      <c r="BN1696" s="2"/>
      <c r="BO1696" s="2"/>
      <c r="BP1696" s="2"/>
      <c r="BQ1696" s="2"/>
      <c r="BR1696" s="2"/>
      <c r="BS1696" s="2"/>
      <c r="BT1696" s="2"/>
      <c r="BU1696" s="2"/>
      <c r="BV1696" s="2"/>
      <c r="BW1696" s="2"/>
      <c r="BX1696" s="2"/>
      <c r="BY1696" s="2"/>
      <c r="BZ1696" s="2"/>
      <c r="CA1696" s="2"/>
      <c r="CB1696" s="2"/>
      <c r="CC1696" s="2"/>
      <c r="CD1696" s="2"/>
      <c r="CE1696" s="2"/>
      <c r="CF1696" s="2"/>
      <c r="CG1696" s="2"/>
      <c r="CH1696" s="2"/>
      <c r="CI1696" s="2"/>
      <c r="CJ1696" s="2"/>
      <c r="CK1696" s="2"/>
      <c r="CL1696" s="2"/>
      <c r="CM1696" s="2"/>
      <c r="CN1696" s="2"/>
      <c r="CO1696" s="2"/>
      <c r="CP1696" s="2"/>
      <c r="CQ1696" s="2"/>
      <c r="CR1696" s="2"/>
      <c r="CS1696" s="2"/>
      <c r="CT1696" s="2"/>
      <c r="CU1696" s="2"/>
      <c r="CV1696" s="2"/>
      <c r="CW1696" s="2"/>
      <c r="CX1696" s="2"/>
      <c r="CY1696" s="2"/>
      <c r="CZ1696" s="2"/>
      <c r="DA1696" s="2"/>
      <c r="DB1696" s="2"/>
    </row>
    <row r="1697" spans="13:106">
      <c r="M1697" s="2"/>
      <c r="N1697" s="2"/>
      <c r="O1697" s="2"/>
      <c r="P1697" s="2"/>
      <c r="Q1697" s="2"/>
      <c r="R1697" s="2"/>
      <c r="S1697" s="2"/>
      <c r="T1697" s="2"/>
      <c r="U1697" s="2"/>
      <c r="V1697" s="2"/>
      <c r="W1697" s="2"/>
      <c r="X1697" s="2"/>
      <c r="Y1697" s="2"/>
      <c r="Z1697" s="2"/>
      <c r="AA1697" s="2"/>
      <c r="AB1697" s="2"/>
      <c r="AC1697" s="2"/>
      <c r="AD1697" s="2"/>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2"/>
      <c r="BY1697" s="2"/>
      <c r="BZ1697" s="2"/>
      <c r="CA1697" s="2"/>
      <c r="CB1697" s="2"/>
      <c r="CC1697" s="2"/>
      <c r="CD1697" s="2"/>
      <c r="CE1697" s="2"/>
      <c r="CF1697" s="2"/>
      <c r="CG1697" s="2"/>
      <c r="CH1697" s="2"/>
      <c r="CI1697" s="2"/>
      <c r="CJ1697" s="2"/>
      <c r="CK1697" s="2"/>
      <c r="CL1697" s="2"/>
      <c r="CM1697" s="2"/>
      <c r="CN1697" s="2"/>
      <c r="CO1697" s="2"/>
      <c r="CP1697" s="2"/>
      <c r="CQ1697" s="2"/>
      <c r="CR1697" s="2"/>
      <c r="CS1697" s="2"/>
      <c r="CT1697" s="2"/>
      <c r="CU1697" s="2"/>
      <c r="CV1697" s="2"/>
      <c r="CW1697" s="2"/>
      <c r="CX1697" s="2"/>
      <c r="CY1697" s="2"/>
      <c r="CZ1697" s="2"/>
      <c r="DA1697" s="2"/>
      <c r="DB1697" s="2"/>
    </row>
    <row r="1698" spans="13:106">
      <c r="M1698" s="2"/>
      <c r="N1698" s="2"/>
      <c r="O1698" s="2"/>
      <c r="P1698" s="2"/>
      <c r="Q1698" s="2"/>
      <c r="R1698" s="2"/>
      <c r="S1698" s="2"/>
      <c r="T1698" s="2"/>
      <c r="U1698" s="2"/>
      <c r="V1698" s="2"/>
      <c r="W1698" s="2"/>
      <c r="X1698" s="2"/>
      <c r="Y1698" s="2"/>
      <c r="Z1698" s="2"/>
      <c r="AA1698" s="2"/>
      <c r="AB1698" s="2"/>
      <c r="AC1698" s="2"/>
      <c r="AD1698" s="2"/>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c r="BI1698" s="2"/>
      <c r="BJ1698" s="2"/>
      <c r="BK1698" s="2"/>
      <c r="BL1698" s="2"/>
      <c r="BM1698" s="2"/>
      <c r="BN1698" s="2"/>
      <c r="BO1698" s="2"/>
      <c r="BP1698" s="2"/>
      <c r="BQ1698" s="2"/>
      <c r="BR1698" s="2"/>
      <c r="BS1698" s="2"/>
      <c r="BT1698" s="2"/>
      <c r="BU1698" s="2"/>
      <c r="BV1698" s="2"/>
      <c r="BW1698" s="2"/>
      <c r="BX1698" s="2"/>
      <c r="BY1698" s="2"/>
      <c r="BZ1698" s="2"/>
      <c r="CA1698" s="2"/>
      <c r="CB1698" s="2"/>
      <c r="CC1698" s="2"/>
      <c r="CD1698" s="2"/>
      <c r="CE1698" s="2"/>
      <c r="CF1698" s="2"/>
      <c r="CG1698" s="2"/>
      <c r="CH1698" s="2"/>
      <c r="CI1698" s="2"/>
      <c r="CJ1698" s="2"/>
      <c r="CK1698" s="2"/>
      <c r="CL1698" s="2"/>
      <c r="CM1698" s="2"/>
      <c r="CN1698" s="2"/>
      <c r="CO1698" s="2"/>
      <c r="CP1698" s="2"/>
      <c r="CQ1698" s="2"/>
      <c r="CR1698" s="2"/>
      <c r="CS1698" s="2"/>
      <c r="CT1698" s="2"/>
      <c r="CU1698" s="2"/>
      <c r="CV1698" s="2"/>
      <c r="CW1698" s="2"/>
      <c r="CX1698" s="2"/>
      <c r="CY1698" s="2"/>
      <c r="CZ1698" s="2"/>
      <c r="DA1698" s="2"/>
      <c r="DB1698" s="2"/>
    </row>
    <row r="1699" spans="13:106">
      <c r="M1699" s="2"/>
      <c r="N1699" s="2"/>
      <c r="O1699" s="2"/>
      <c r="P1699" s="2"/>
      <c r="Q1699" s="2"/>
      <c r="R1699" s="2"/>
      <c r="S1699" s="2"/>
      <c r="T1699" s="2"/>
      <c r="U1699" s="2"/>
      <c r="V1699" s="2"/>
      <c r="W1699" s="2"/>
      <c r="X1699" s="2"/>
      <c r="Y1699" s="2"/>
      <c r="Z1699" s="2"/>
      <c r="AA1699" s="2"/>
      <c r="AB1699" s="2"/>
      <c r="AC1699" s="2"/>
      <c r="AD1699" s="2"/>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c r="BI1699" s="2"/>
      <c r="BJ1699" s="2"/>
      <c r="BK1699" s="2"/>
      <c r="BL1699" s="2"/>
      <c r="BM1699" s="2"/>
      <c r="BN1699" s="2"/>
      <c r="BO1699" s="2"/>
      <c r="BP1699" s="2"/>
      <c r="BQ1699" s="2"/>
      <c r="BR1699" s="2"/>
      <c r="BS1699" s="2"/>
      <c r="BT1699" s="2"/>
      <c r="BU1699" s="2"/>
      <c r="BV1699" s="2"/>
      <c r="BW1699" s="2"/>
      <c r="BX1699" s="2"/>
      <c r="BY1699" s="2"/>
      <c r="BZ1699" s="2"/>
      <c r="CA1699" s="2"/>
      <c r="CB1699" s="2"/>
      <c r="CC1699" s="2"/>
      <c r="CD1699" s="2"/>
      <c r="CE1699" s="2"/>
      <c r="CF1699" s="2"/>
      <c r="CG1699" s="2"/>
      <c r="CH1699" s="2"/>
      <c r="CI1699" s="2"/>
      <c r="CJ1699" s="2"/>
      <c r="CK1699" s="2"/>
      <c r="CL1699" s="2"/>
      <c r="CM1699" s="2"/>
      <c r="CN1699" s="2"/>
      <c r="CO1699" s="2"/>
      <c r="CP1699" s="2"/>
      <c r="CQ1699" s="2"/>
      <c r="CR1699" s="2"/>
      <c r="CS1699" s="2"/>
      <c r="CT1699" s="2"/>
      <c r="CU1699" s="2"/>
      <c r="CV1699" s="2"/>
      <c r="CW1699" s="2"/>
      <c r="CX1699" s="2"/>
      <c r="CY1699" s="2"/>
      <c r="CZ1699" s="2"/>
      <c r="DA1699" s="2"/>
      <c r="DB1699" s="2"/>
    </row>
    <row r="1700" spans="13:106">
      <c r="M1700" s="2"/>
      <c r="N1700" s="2"/>
      <c r="O1700" s="2"/>
      <c r="P1700" s="2"/>
      <c r="Q1700" s="2"/>
      <c r="R1700" s="2"/>
      <c r="S1700" s="2"/>
      <c r="T1700" s="2"/>
      <c r="U1700" s="2"/>
      <c r="V1700" s="2"/>
      <c r="W1700" s="2"/>
      <c r="X1700" s="2"/>
      <c r="Y1700" s="2"/>
      <c r="Z1700" s="2"/>
      <c r="AA1700" s="2"/>
      <c r="AB1700" s="2"/>
      <c r="AC1700" s="2"/>
      <c r="AD1700" s="2"/>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c r="CC1700" s="2"/>
      <c r="CD1700" s="2"/>
      <c r="CE1700" s="2"/>
      <c r="CF1700" s="2"/>
      <c r="CG1700" s="2"/>
      <c r="CH1700" s="2"/>
      <c r="CI1700" s="2"/>
      <c r="CJ1700" s="2"/>
      <c r="CK1700" s="2"/>
      <c r="CL1700" s="2"/>
      <c r="CM1700" s="2"/>
      <c r="CN1700" s="2"/>
      <c r="CO1700" s="2"/>
      <c r="CP1700" s="2"/>
      <c r="CQ1700" s="2"/>
      <c r="CR1700" s="2"/>
      <c r="CS1700" s="2"/>
      <c r="CT1700" s="2"/>
      <c r="CU1700" s="2"/>
      <c r="CV1700" s="2"/>
      <c r="CW1700" s="2"/>
      <c r="CX1700" s="2"/>
      <c r="CY1700" s="2"/>
      <c r="CZ1700" s="2"/>
      <c r="DA1700" s="2"/>
      <c r="DB1700" s="2"/>
    </row>
    <row r="1701" spans="13:106">
      <c r="M1701" s="2"/>
      <c r="N1701" s="2"/>
      <c r="O1701" s="2"/>
      <c r="P1701" s="2"/>
      <c r="Q1701" s="2"/>
      <c r="R1701" s="2"/>
      <c r="S1701" s="2"/>
      <c r="T1701" s="2"/>
      <c r="U1701" s="2"/>
      <c r="V1701" s="2"/>
      <c r="W1701" s="2"/>
      <c r="X1701" s="2"/>
      <c r="Y1701" s="2"/>
      <c r="Z1701" s="2"/>
      <c r="AA1701" s="2"/>
      <c r="AB1701" s="2"/>
      <c r="AC1701" s="2"/>
      <c r="AD1701" s="2"/>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c r="CC1701" s="2"/>
      <c r="CD1701" s="2"/>
      <c r="CE1701" s="2"/>
      <c r="CF1701" s="2"/>
      <c r="CG1701" s="2"/>
      <c r="CH1701" s="2"/>
      <c r="CI1701" s="2"/>
      <c r="CJ1701" s="2"/>
      <c r="CK1701" s="2"/>
      <c r="CL1701" s="2"/>
      <c r="CM1701" s="2"/>
      <c r="CN1701" s="2"/>
      <c r="CO1701" s="2"/>
      <c r="CP1701" s="2"/>
      <c r="CQ1701" s="2"/>
      <c r="CR1701" s="2"/>
      <c r="CS1701" s="2"/>
      <c r="CT1701" s="2"/>
      <c r="CU1701" s="2"/>
      <c r="CV1701" s="2"/>
      <c r="CW1701" s="2"/>
      <c r="CX1701" s="2"/>
      <c r="CY1701" s="2"/>
      <c r="CZ1701" s="2"/>
      <c r="DA1701" s="2"/>
      <c r="DB1701" s="2"/>
    </row>
    <row r="1702" spans="13:106">
      <c r="M1702" s="2"/>
      <c r="N1702" s="2"/>
      <c r="O1702" s="2"/>
      <c r="P1702" s="2"/>
      <c r="Q1702" s="2"/>
      <c r="R1702" s="2"/>
      <c r="S1702" s="2"/>
      <c r="T1702" s="2"/>
      <c r="U1702" s="2"/>
      <c r="V1702" s="2"/>
      <c r="W1702" s="2"/>
      <c r="X1702" s="2"/>
      <c r="Y1702" s="2"/>
      <c r="Z1702" s="2"/>
      <c r="AA1702" s="2"/>
      <c r="AB1702" s="2"/>
      <c r="AC1702" s="2"/>
      <c r="AD1702" s="2"/>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c r="CC1702" s="2"/>
      <c r="CD1702" s="2"/>
      <c r="CE1702" s="2"/>
      <c r="CF1702" s="2"/>
      <c r="CG1702" s="2"/>
      <c r="CH1702" s="2"/>
      <c r="CI1702" s="2"/>
      <c r="CJ1702" s="2"/>
      <c r="CK1702" s="2"/>
      <c r="CL1702" s="2"/>
      <c r="CM1702" s="2"/>
      <c r="CN1702" s="2"/>
      <c r="CO1702" s="2"/>
      <c r="CP1702" s="2"/>
      <c r="CQ1702" s="2"/>
      <c r="CR1702" s="2"/>
      <c r="CS1702" s="2"/>
      <c r="CT1702" s="2"/>
      <c r="CU1702" s="2"/>
      <c r="CV1702" s="2"/>
      <c r="CW1702" s="2"/>
      <c r="CX1702" s="2"/>
      <c r="CY1702" s="2"/>
      <c r="CZ1702" s="2"/>
      <c r="DA1702" s="2"/>
      <c r="DB1702" s="2"/>
    </row>
    <row r="1703" spans="13:106">
      <c r="M1703" s="2"/>
      <c r="N1703" s="2"/>
      <c r="O1703" s="2"/>
      <c r="P1703" s="2"/>
      <c r="Q1703" s="2"/>
      <c r="R1703" s="2"/>
      <c r="S1703" s="2"/>
      <c r="T1703" s="2"/>
      <c r="U1703" s="2"/>
      <c r="V1703" s="2"/>
      <c r="W1703" s="2"/>
      <c r="X1703" s="2"/>
      <c r="Y1703" s="2"/>
      <c r="Z1703" s="2"/>
      <c r="AA1703" s="2"/>
      <c r="AB1703" s="2"/>
      <c r="AC1703" s="2"/>
      <c r="AD1703" s="2"/>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c r="CQ1703" s="2"/>
      <c r="CR1703" s="2"/>
      <c r="CS1703" s="2"/>
      <c r="CT1703" s="2"/>
      <c r="CU1703" s="2"/>
      <c r="CV1703" s="2"/>
      <c r="CW1703" s="2"/>
      <c r="CX1703" s="2"/>
      <c r="CY1703" s="2"/>
      <c r="CZ1703" s="2"/>
      <c r="DA1703" s="2"/>
      <c r="DB1703" s="2"/>
    </row>
    <row r="1704" spans="13:106">
      <c r="M1704" s="2"/>
      <c r="N1704" s="2"/>
      <c r="O1704" s="2"/>
      <c r="P1704" s="2"/>
      <c r="Q1704" s="2"/>
      <c r="R1704" s="2"/>
      <c r="S1704" s="2"/>
      <c r="T1704" s="2"/>
      <c r="U1704" s="2"/>
      <c r="V1704" s="2"/>
      <c r="W1704" s="2"/>
      <c r="X1704" s="2"/>
      <c r="Y1704" s="2"/>
      <c r="Z1704" s="2"/>
      <c r="AA1704" s="2"/>
      <c r="AB1704" s="2"/>
      <c r="AC1704" s="2"/>
      <c r="AD1704" s="2"/>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c r="BI1704" s="2"/>
      <c r="BJ1704" s="2"/>
      <c r="BK1704" s="2"/>
      <c r="BL1704" s="2"/>
      <c r="BM1704" s="2"/>
      <c r="BN1704" s="2"/>
      <c r="BO1704" s="2"/>
      <c r="BP1704" s="2"/>
      <c r="BQ1704" s="2"/>
      <c r="BR1704" s="2"/>
      <c r="BS1704" s="2"/>
      <c r="BT1704" s="2"/>
      <c r="BU1704" s="2"/>
      <c r="BV1704" s="2"/>
      <c r="BW1704" s="2"/>
      <c r="BX1704" s="2"/>
      <c r="BY1704" s="2"/>
      <c r="BZ1704" s="2"/>
      <c r="CA1704" s="2"/>
      <c r="CB1704" s="2"/>
      <c r="CC1704" s="2"/>
      <c r="CD1704" s="2"/>
      <c r="CE1704" s="2"/>
      <c r="CF1704" s="2"/>
      <c r="CG1704" s="2"/>
      <c r="CH1704" s="2"/>
      <c r="CI1704" s="2"/>
      <c r="CJ1704" s="2"/>
      <c r="CK1704" s="2"/>
      <c r="CL1704" s="2"/>
      <c r="CM1704" s="2"/>
      <c r="CN1704" s="2"/>
      <c r="CO1704" s="2"/>
      <c r="CP1704" s="2"/>
      <c r="CQ1704" s="2"/>
      <c r="CR1704" s="2"/>
      <c r="CS1704" s="2"/>
      <c r="CT1704" s="2"/>
      <c r="CU1704" s="2"/>
      <c r="CV1704" s="2"/>
      <c r="CW1704" s="2"/>
      <c r="CX1704" s="2"/>
      <c r="CY1704" s="2"/>
      <c r="CZ1704" s="2"/>
      <c r="DA1704" s="2"/>
      <c r="DB1704" s="2"/>
    </row>
    <row r="1705" spans="13:106">
      <c r="M1705" s="2"/>
      <c r="N1705" s="2"/>
      <c r="O1705" s="2"/>
      <c r="P1705" s="2"/>
      <c r="Q1705" s="2"/>
      <c r="R1705" s="2"/>
      <c r="S1705" s="2"/>
      <c r="T1705" s="2"/>
      <c r="U1705" s="2"/>
      <c r="V1705" s="2"/>
      <c r="W1705" s="2"/>
      <c r="X1705" s="2"/>
      <c r="Y1705" s="2"/>
      <c r="Z1705" s="2"/>
      <c r="AA1705" s="2"/>
      <c r="AB1705" s="2"/>
      <c r="AC1705" s="2"/>
      <c r="AD1705" s="2"/>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c r="BI1705" s="2"/>
      <c r="BJ1705" s="2"/>
      <c r="BK1705" s="2"/>
      <c r="BL1705" s="2"/>
      <c r="BM1705" s="2"/>
      <c r="BN1705" s="2"/>
      <c r="BO1705" s="2"/>
      <c r="BP1705" s="2"/>
      <c r="BQ1705" s="2"/>
      <c r="BR1705" s="2"/>
      <c r="BS1705" s="2"/>
      <c r="BT1705" s="2"/>
      <c r="BU1705" s="2"/>
      <c r="BV1705" s="2"/>
      <c r="BW1705" s="2"/>
      <c r="BX1705" s="2"/>
      <c r="BY1705" s="2"/>
      <c r="BZ1705" s="2"/>
      <c r="CA1705" s="2"/>
      <c r="CB1705" s="2"/>
      <c r="CC1705" s="2"/>
      <c r="CD1705" s="2"/>
      <c r="CE1705" s="2"/>
      <c r="CF1705" s="2"/>
      <c r="CG1705" s="2"/>
      <c r="CH1705" s="2"/>
      <c r="CI1705" s="2"/>
      <c r="CJ1705" s="2"/>
      <c r="CK1705" s="2"/>
      <c r="CL1705" s="2"/>
      <c r="CM1705" s="2"/>
      <c r="CN1705" s="2"/>
      <c r="CO1705" s="2"/>
      <c r="CP1705" s="2"/>
      <c r="CQ1705" s="2"/>
      <c r="CR1705" s="2"/>
      <c r="CS1705" s="2"/>
      <c r="CT1705" s="2"/>
      <c r="CU1705" s="2"/>
      <c r="CV1705" s="2"/>
      <c r="CW1705" s="2"/>
      <c r="CX1705" s="2"/>
      <c r="CY1705" s="2"/>
      <c r="CZ1705" s="2"/>
      <c r="DA1705" s="2"/>
      <c r="DB1705" s="2"/>
    </row>
    <row r="1706" spans="13:106">
      <c r="M1706" s="2"/>
      <c r="N1706" s="2"/>
      <c r="O1706" s="2"/>
      <c r="P1706" s="2"/>
      <c r="Q1706" s="2"/>
      <c r="R1706" s="2"/>
      <c r="S1706" s="2"/>
      <c r="T1706" s="2"/>
      <c r="U1706" s="2"/>
      <c r="V1706" s="2"/>
      <c r="W1706" s="2"/>
      <c r="X1706" s="2"/>
      <c r="Y1706" s="2"/>
      <c r="Z1706" s="2"/>
      <c r="AA1706" s="2"/>
      <c r="AB1706" s="2"/>
      <c r="AC1706" s="2"/>
      <c r="AD1706" s="2"/>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c r="BI1706" s="2"/>
      <c r="BJ1706" s="2"/>
      <c r="BK1706" s="2"/>
      <c r="BL1706" s="2"/>
      <c r="BM1706" s="2"/>
      <c r="BN1706" s="2"/>
      <c r="BO1706" s="2"/>
      <c r="BP1706" s="2"/>
      <c r="BQ1706" s="2"/>
      <c r="BR1706" s="2"/>
      <c r="BS1706" s="2"/>
      <c r="BT1706" s="2"/>
      <c r="BU1706" s="2"/>
      <c r="BV1706" s="2"/>
      <c r="BW1706" s="2"/>
      <c r="BX1706" s="2"/>
      <c r="BY1706" s="2"/>
      <c r="BZ1706" s="2"/>
      <c r="CA1706" s="2"/>
      <c r="CB1706" s="2"/>
      <c r="CC1706" s="2"/>
      <c r="CD1706" s="2"/>
      <c r="CE1706" s="2"/>
      <c r="CF1706" s="2"/>
      <c r="CG1706" s="2"/>
      <c r="CH1706" s="2"/>
      <c r="CI1706" s="2"/>
      <c r="CJ1706" s="2"/>
      <c r="CK1706" s="2"/>
      <c r="CL1706" s="2"/>
      <c r="CM1706" s="2"/>
      <c r="CN1706" s="2"/>
      <c r="CO1706" s="2"/>
      <c r="CP1706" s="2"/>
      <c r="CQ1706" s="2"/>
      <c r="CR1706" s="2"/>
      <c r="CS1706" s="2"/>
      <c r="CT1706" s="2"/>
      <c r="CU1706" s="2"/>
      <c r="CV1706" s="2"/>
      <c r="CW1706" s="2"/>
      <c r="CX1706" s="2"/>
      <c r="CY1706" s="2"/>
      <c r="CZ1706" s="2"/>
      <c r="DA1706" s="2"/>
      <c r="DB1706" s="2"/>
    </row>
    <row r="1707" spans="13:106">
      <c r="M1707" s="2"/>
      <c r="N1707" s="2"/>
      <c r="O1707" s="2"/>
      <c r="P1707" s="2"/>
      <c r="Q1707" s="2"/>
      <c r="R1707" s="2"/>
      <c r="S1707" s="2"/>
      <c r="T1707" s="2"/>
      <c r="U1707" s="2"/>
      <c r="V1707" s="2"/>
      <c r="W1707" s="2"/>
      <c r="X1707" s="2"/>
      <c r="Y1707" s="2"/>
      <c r="Z1707" s="2"/>
      <c r="AA1707" s="2"/>
      <c r="AB1707" s="2"/>
      <c r="AC1707" s="2"/>
      <c r="AD1707" s="2"/>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c r="BI1707" s="2"/>
      <c r="BJ1707" s="2"/>
      <c r="BK1707" s="2"/>
      <c r="BL1707" s="2"/>
      <c r="BM1707" s="2"/>
      <c r="BN1707" s="2"/>
      <c r="BO1707" s="2"/>
      <c r="BP1707" s="2"/>
      <c r="BQ1707" s="2"/>
      <c r="BR1707" s="2"/>
      <c r="BS1707" s="2"/>
      <c r="BT1707" s="2"/>
      <c r="BU1707" s="2"/>
      <c r="BV1707" s="2"/>
      <c r="BW1707" s="2"/>
      <c r="BX1707" s="2"/>
      <c r="BY1707" s="2"/>
      <c r="BZ1707" s="2"/>
      <c r="CA1707" s="2"/>
      <c r="CB1707" s="2"/>
      <c r="CC1707" s="2"/>
      <c r="CD1707" s="2"/>
      <c r="CE1707" s="2"/>
      <c r="CF1707" s="2"/>
      <c r="CG1707" s="2"/>
      <c r="CH1707" s="2"/>
      <c r="CI1707" s="2"/>
      <c r="CJ1707" s="2"/>
      <c r="CK1707" s="2"/>
      <c r="CL1707" s="2"/>
      <c r="CM1707" s="2"/>
      <c r="CN1707" s="2"/>
      <c r="CO1707" s="2"/>
      <c r="CP1707" s="2"/>
      <c r="CQ1707" s="2"/>
      <c r="CR1707" s="2"/>
      <c r="CS1707" s="2"/>
      <c r="CT1707" s="2"/>
      <c r="CU1707" s="2"/>
      <c r="CV1707" s="2"/>
      <c r="CW1707" s="2"/>
      <c r="CX1707" s="2"/>
      <c r="CY1707" s="2"/>
      <c r="CZ1707" s="2"/>
      <c r="DA1707" s="2"/>
      <c r="DB1707" s="2"/>
    </row>
    <row r="1708" spans="13:106">
      <c r="M1708" s="2"/>
      <c r="N1708" s="2"/>
      <c r="O1708" s="2"/>
      <c r="P1708" s="2"/>
      <c r="Q1708" s="2"/>
      <c r="R1708" s="2"/>
      <c r="S1708" s="2"/>
      <c r="T1708" s="2"/>
      <c r="U1708" s="2"/>
      <c r="V1708" s="2"/>
      <c r="W1708" s="2"/>
      <c r="X1708" s="2"/>
      <c r="Y1708" s="2"/>
      <c r="Z1708" s="2"/>
      <c r="AA1708" s="2"/>
      <c r="AB1708" s="2"/>
      <c r="AC1708" s="2"/>
      <c r="AD1708" s="2"/>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c r="BI1708" s="2"/>
      <c r="BJ1708" s="2"/>
      <c r="BK1708" s="2"/>
      <c r="BL1708" s="2"/>
      <c r="BM1708" s="2"/>
      <c r="BN1708" s="2"/>
      <c r="BO1708" s="2"/>
      <c r="BP1708" s="2"/>
      <c r="BQ1708" s="2"/>
      <c r="BR1708" s="2"/>
      <c r="BS1708" s="2"/>
      <c r="BT1708" s="2"/>
      <c r="BU1708" s="2"/>
      <c r="BV1708" s="2"/>
      <c r="BW1708" s="2"/>
      <c r="BX1708" s="2"/>
      <c r="BY1708" s="2"/>
      <c r="BZ1708" s="2"/>
      <c r="CA1708" s="2"/>
      <c r="CB1708" s="2"/>
      <c r="CC1708" s="2"/>
      <c r="CD1708" s="2"/>
      <c r="CE1708" s="2"/>
      <c r="CF1708" s="2"/>
      <c r="CG1708" s="2"/>
      <c r="CH1708" s="2"/>
      <c r="CI1708" s="2"/>
      <c r="CJ1708" s="2"/>
      <c r="CK1708" s="2"/>
      <c r="CL1708" s="2"/>
      <c r="CM1708" s="2"/>
      <c r="CN1708" s="2"/>
      <c r="CO1708" s="2"/>
      <c r="CP1708" s="2"/>
      <c r="CQ1708" s="2"/>
      <c r="CR1708" s="2"/>
      <c r="CS1708" s="2"/>
      <c r="CT1708" s="2"/>
      <c r="CU1708" s="2"/>
      <c r="CV1708" s="2"/>
      <c r="CW1708" s="2"/>
      <c r="CX1708" s="2"/>
      <c r="CY1708" s="2"/>
      <c r="CZ1708" s="2"/>
      <c r="DA1708" s="2"/>
      <c r="DB1708" s="2"/>
    </row>
    <row r="1709" spans="13:106">
      <c r="M1709" s="2"/>
      <c r="N1709" s="2"/>
      <c r="O1709" s="2"/>
      <c r="P1709" s="2"/>
      <c r="Q1709" s="2"/>
      <c r="R1709" s="2"/>
      <c r="S1709" s="2"/>
      <c r="T1709" s="2"/>
      <c r="U1709" s="2"/>
      <c r="V1709" s="2"/>
      <c r="W1709" s="2"/>
      <c r="X1709" s="2"/>
      <c r="Y1709" s="2"/>
      <c r="Z1709" s="2"/>
      <c r="AA1709" s="2"/>
      <c r="AB1709" s="2"/>
      <c r="AC1709" s="2"/>
      <c r="AD1709" s="2"/>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c r="BI1709" s="2"/>
      <c r="BJ1709" s="2"/>
      <c r="BK1709" s="2"/>
      <c r="BL1709" s="2"/>
      <c r="BM1709" s="2"/>
      <c r="BN1709" s="2"/>
      <c r="BO1709" s="2"/>
      <c r="BP1709" s="2"/>
      <c r="BQ1709" s="2"/>
      <c r="BR1709" s="2"/>
      <c r="BS1709" s="2"/>
      <c r="BT1709" s="2"/>
      <c r="BU1709" s="2"/>
      <c r="BV1709" s="2"/>
      <c r="BW1709" s="2"/>
      <c r="BX1709" s="2"/>
      <c r="BY1709" s="2"/>
      <c r="BZ1709" s="2"/>
      <c r="CA1709" s="2"/>
      <c r="CB1709" s="2"/>
      <c r="CC1709" s="2"/>
      <c r="CD1709" s="2"/>
      <c r="CE1709" s="2"/>
      <c r="CF1709" s="2"/>
      <c r="CG1709" s="2"/>
      <c r="CH1709" s="2"/>
      <c r="CI1709" s="2"/>
      <c r="CJ1709" s="2"/>
      <c r="CK1709" s="2"/>
      <c r="CL1709" s="2"/>
      <c r="CM1709" s="2"/>
      <c r="CN1709" s="2"/>
      <c r="CO1709" s="2"/>
      <c r="CP1709" s="2"/>
      <c r="CQ1709" s="2"/>
      <c r="CR1709" s="2"/>
      <c r="CS1709" s="2"/>
      <c r="CT1709" s="2"/>
      <c r="CU1709" s="2"/>
      <c r="CV1709" s="2"/>
      <c r="CW1709" s="2"/>
      <c r="CX1709" s="2"/>
      <c r="CY1709" s="2"/>
      <c r="CZ1709" s="2"/>
      <c r="DA1709" s="2"/>
      <c r="DB1709" s="2"/>
    </row>
    <row r="1710" spans="13:106">
      <c r="M1710" s="2"/>
      <c r="N1710" s="2"/>
      <c r="O1710" s="2"/>
      <c r="P1710" s="2"/>
      <c r="Q1710" s="2"/>
      <c r="R1710" s="2"/>
      <c r="S1710" s="2"/>
      <c r="T1710" s="2"/>
      <c r="U1710" s="2"/>
      <c r="V1710" s="2"/>
      <c r="W1710" s="2"/>
      <c r="X1710" s="2"/>
      <c r="Y1710" s="2"/>
      <c r="Z1710" s="2"/>
      <c r="AA1710" s="2"/>
      <c r="AB1710" s="2"/>
      <c r="AC1710" s="2"/>
      <c r="AD1710" s="2"/>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c r="BI1710" s="2"/>
      <c r="BJ1710" s="2"/>
      <c r="BK1710" s="2"/>
      <c r="BL1710" s="2"/>
      <c r="BM1710" s="2"/>
      <c r="BN1710" s="2"/>
      <c r="BO1710" s="2"/>
      <c r="BP1710" s="2"/>
      <c r="BQ1710" s="2"/>
      <c r="BR1710" s="2"/>
      <c r="BS1710" s="2"/>
      <c r="BT1710" s="2"/>
      <c r="BU1710" s="2"/>
      <c r="BV1710" s="2"/>
      <c r="BW1710" s="2"/>
      <c r="BX1710" s="2"/>
      <c r="BY1710" s="2"/>
      <c r="BZ1710" s="2"/>
      <c r="CA1710" s="2"/>
      <c r="CB1710" s="2"/>
      <c r="CC1710" s="2"/>
      <c r="CD1710" s="2"/>
      <c r="CE1710" s="2"/>
      <c r="CF1710" s="2"/>
      <c r="CG1710" s="2"/>
      <c r="CH1710" s="2"/>
      <c r="CI1710" s="2"/>
      <c r="CJ1710" s="2"/>
      <c r="CK1710" s="2"/>
      <c r="CL1710" s="2"/>
      <c r="CM1710" s="2"/>
      <c r="CN1710" s="2"/>
      <c r="CO1710" s="2"/>
      <c r="CP1710" s="2"/>
      <c r="CQ1710" s="2"/>
      <c r="CR1710" s="2"/>
      <c r="CS1710" s="2"/>
      <c r="CT1710" s="2"/>
      <c r="CU1710" s="2"/>
      <c r="CV1710" s="2"/>
      <c r="CW1710" s="2"/>
      <c r="CX1710" s="2"/>
      <c r="CY1710" s="2"/>
      <c r="CZ1710" s="2"/>
      <c r="DA1710" s="2"/>
      <c r="DB1710" s="2"/>
    </row>
    <row r="1711" spans="13:106">
      <c r="M1711" s="2"/>
      <c r="N1711" s="2"/>
      <c r="O1711" s="2"/>
      <c r="P1711" s="2"/>
      <c r="Q1711" s="2"/>
      <c r="R1711" s="2"/>
      <c r="S1711" s="2"/>
      <c r="T1711" s="2"/>
      <c r="U1711" s="2"/>
      <c r="V1711" s="2"/>
      <c r="W1711" s="2"/>
      <c r="X1711" s="2"/>
      <c r="Y1711" s="2"/>
      <c r="Z1711" s="2"/>
      <c r="AA1711" s="2"/>
      <c r="AB1711" s="2"/>
      <c r="AC1711" s="2"/>
      <c r="AD1711" s="2"/>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c r="CC1711" s="2"/>
      <c r="CD1711" s="2"/>
      <c r="CE1711" s="2"/>
      <c r="CF1711" s="2"/>
      <c r="CG1711" s="2"/>
      <c r="CH1711" s="2"/>
      <c r="CI1711" s="2"/>
      <c r="CJ1711" s="2"/>
      <c r="CK1711" s="2"/>
      <c r="CL1711" s="2"/>
      <c r="CM1711" s="2"/>
      <c r="CN1711" s="2"/>
      <c r="CO1711" s="2"/>
      <c r="CP1711" s="2"/>
      <c r="CQ1711" s="2"/>
      <c r="CR1711" s="2"/>
      <c r="CS1711" s="2"/>
      <c r="CT1711" s="2"/>
      <c r="CU1711" s="2"/>
      <c r="CV1711" s="2"/>
      <c r="CW1711" s="2"/>
      <c r="CX1711" s="2"/>
      <c r="CY1711" s="2"/>
      <c r="CZ1711" s="2"/>
      <c r="DA1711" s="2"/>
      <c r="DB1711" s="2"/>
    </row>
    <row r="1712" spans="13:106">
      <c r="M1712" s="2"/>
      <c r="N1712" s="2"/>
      <c r="O1712" s="2"/>
      <c r="P1712" s="2"/>
      <c r="Q1712" s="2"/>
      <c r="R1712" s="2"/>
      <c r="S1712" s="2"/>
      <c r="T1712" s="2"/>
      <c r="U1712" s="2"/>
      <c r="V1712" s="2"/>
      <c r="W1712" s="2"/>
      <c r="X1712" s="2"/>
      <c r="Y1712" s="2"/>
      <c r="Z1712" s="2"/>
      <c r="AA1712" s="2"/>
      <c r="AB1712" s="2"/>
      <c r="AC1712" s="2"/>
      <c r="AD1712" s="2"/>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c r="CR1712" s="2"/>
      <c r="CS1712" s="2"/>
      <c r="CT1712" s="2"/>
      <c r="CU1712" s="2"/>
      <c r="CV1712" s="2"/>
      <c r="CW1712" s="2"/>
      <c r="CX1712" s="2"/>
      <c r="CY1712" s="2"/>
      <c r="CZ1712" s="2"/>
      <c r="DA1712" s="2"/>
      <c r="DB1712" s="2"/>
    </row>
    <row r="1713" spans="13:106">
      <c r="M1713" s="2"/>
      <c r="N1713" s="2"/>
      <c r="O1713" s="2"/>
      <c r="P1713" s="2"/>
      <c r="Q1713" s="2"/>
      <c r="R1713" s="2"/>
      <c r="S1713" s="2"/>
      <c r="T1713" s="2"/>
      <c r="U1713" s="2"/>
      <c r="V1713" s="2"/>
      <c r="W1713" s="2"/>
      <c r="X1713" s="2"/>
      <c r="Y1713" s="2"/>
      <c r="Z1713" s="2"/>
      <c r="AA1713" s="2"/>
      <c r="AB1713" s="2"/>
      <c r="AC1713" s="2"/>
      <c r="AD1713" s="2"/>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c r="CQ1713" s="2"/>
      <c r="CR1713" s="2"/>
      <c r="CS1713" s="2"/>
      <c r="CT1713" s="2"/>
      <c r="CU1713" s="2"/>
      <c r="CV1713" s="2"/>
      <c r="CW1713" s="2"/>
      <c r="CX1713" s="2"/>
      <c r="CY1713" s="2"/>
      <c r="CZ1713" s="2"/>
      <c r="DA1713" s="2"/>
      <c r="DB1713" s="2"/>
    </row>
    <row r="1714" spans="13:106">
      <c r="M1714" s="2"/>
      <c r="N1714" s="2"/>
      <c r="O1714" s="2"/>
      <c r="P1714" s="2"/>
      <c r="Q1714" s="2"/>
      <c r="R1714" s="2"/>
      <c r="S1714" s="2"/>
      <c r="T1714" s="2"/>
      <c r="U1714" s="2"/>
      <c r="V1714" s="2"/>
      <c r="W1714" s="2"/>
      <c r="X1714" s="2"/>
      <c r="Y1714" s="2"/>
      <c r="Z1714" s="2"/>
      <c r="AA1714" s="2"/>
      <c r="AB1714" s="2"/>
      <c r="AC1714" s="2"/>
      <c r="AD1714" s="2"/>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c r="CR1714" s="2"/>
      <c r="CS1714" s="2"/>
      <c r="CT1714" s="2"/>
      <c r="CU1714" s="2"/>
      <c r="CV1714" s="2"/>
      <c r="CW1714" s="2"/>
      <c r="CX1714" s="2"/>
      <c r="CY1714" s="2"/>
      <c r="CZ1714" s="2"/>
      <c r="DA1714" s="2"/>
      <c r="DB1714" s="2"/>
    </row>
    <row r="1715" spans="13:106">
      <c r="M1715" s="2"/>
      <c r="N1715" s="2"/>
      <c r="O1715" s="2"/>
      <c r="P1715" s="2"/>
      <c r="Q1715" s="2"/>
      <c r="R1715" s="2"/>
      <c r="S1715" s="2"/>
      <c r="T1715" s="2"/>
      <c r="U1715" s="2"/>
      <c r="V1715" s="2"/>
      <c r="W1715" s="2"/>
      <c r="X1715" s="2"/>
      <c r="Y1715" s="2"/>
      <c r="Z1715" s="2"/>
      <c r="AA1715" s="2"/>
      <c r="AB1715" s="2"/>
      <c r="AC1715" s="2"/>
      <c r="AD1715" s="2"/>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row>
    <row r="1716" spans="13:106">
      <c r="M1716" s="2"/>
      <c r="N1716" s="2"/>
      <c r="O1716" s="2"/>
      <c r="P1716" s="2"/>
      <c r="Q1716" s="2"/>
      <c r="R1716" s="2"/>
      <c r="S1716" s="2"/>
      <c r="T1716" s="2"/>
      <c r="U1716" s="2"/>
      <c r="V1716" s="2"/>
      <c r="W1716" s="2"/>
      <c r="X1716" s="2"/>
      <c r="Y1716" s="2"/>
      <c r="Z1716" s="2"/>
      <c r="AA1716" s="2"/>
      <c r="AB1716" s="2"/>
      <c r="AC1716" s="2"/>
      <c r="AD1716" s="2"/>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row>
    <row r="1717" spans="13:106">
      <c r="M1717" s="2"/>
      <c r="N1717" s="2"/>
      <c r="O1717" s="2"/>
      <c r="P1717" s="2"/>
      <c r="Q1717" s="2"/>
      <c r="R1717" s="2"/>
      <c r="S1717" s="2"/>
      <c r="T1717" s="2"/>
      <c r="U1717" s="2"/>
      <c r="V1717" s="2"/>
      <c r="W1717" s="2"/>
      <c r="X1717" s="2"/>
      <c r="Y1717" s="2"/>
      <c r="Z1717" s="2"/>
      <c r="AA1717" s="2"/>
      <c r="AB1717" s="2"/>
      <c r="AC1717" s="2"/>
      <c r="AD1717" s="2"/>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row>
    <row r="1718" spans="13:106">
      <c r="M1718" s="2"/>
      <c r="N1718" s="2"/>
      <c r="O1718" s="2"/>
      <c r="P1718" s="2"/>
      <c r="Q1718" s="2"/>
      <c r="R1718" s="2"/>
      <c r="S1718" s="2"/>
      <c r="T1718" s="2"/>
      <c r="U1718" s="2"/>
      <c r="V1718" s="2"/>
      <c r="W1718" s="2"/>
      <c r="X1718" s="2"/>
      <c r="Y1718" s="2"/>
      <c r="Z1718" s="2"/>
      <c r="AA1718" s="2"/>
      <c r="AB1718" s="2"/>
      <c r="AC1718" s="2"/>
      <c r="AD1718" s="2"/>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row>
    <row r="1719" spans="13:106">
      <c r="M1719" s="2"/>
      <c r="N1719" s="2"/>
      <c r="O1719" s="2"/>
      <c r="P1719" s="2"/>
      <c r="Q1719" s="2"/>
      <c r="R1719" s="2"/>
      <c r="S1719" s="2"/>
      <c r="T1719" s="2"/>
      <c r="U1719" s="2"/>
      <c r="V1719" s="2"/>
      <c r="W1719" s="2"/>
      <c r="X1719" s="2"/>
      <c r="Y1719" s="2"/>
      <c r="Z1719" s="2"/>
      <c r="AA1719" s="2"/>
      <c r="AB1719" s="2"/>
      <c r="AC1719" s="2"/>
      <c r="AD1719" s="2"/>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c r="CR1719" s="2"/>
      <c r="CS1719" s="2"/>
      <c r="CT1719" s="2"/>
      <c r="CU1719" s="2"/>
      <c r="CV1719" s="2"/>
      <c r="CW1719" s="2"/>
      <c r="CX1719" s="2"/>
      <c r="CY1719" s="2"/>
      <c r="CZ1719" s="2"/>
      <c r="DA1719" s="2"/>
      <c r="DB1719" s="2"/>
    </row>
    <row r="1720" spans="13:106">
      <c r="M1720" s="2"/>
      <c r="N1720" s="2"/>
      <c r="O1720" s="2"/>
      <c r="P1720" s="2"/>
      <c r="Q1720" s="2"/>
      <c r="R1720" s="2"/>
      <c r="S1720" s="2"/>
      <c r="T1720" s="2"/>
      <c r="U1720" s="2"/>
      <c r="V1720" s="2"/>
      <c r="W1720" s="2"/>
      <c r="X1720" s="2"/>
      <c r="Y1720" s="2"/>
      <c r="Z1720" s="2"/>
      <c r="AA1720" s="2"/>
      <c r="AB1720" s="2"/>
      <c r="AC1720" s="2"/>
      <c r="AD1720" s="2"/>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c r="CC1720" s="2"/>
      <c r="CD1720" s="2"/>
      <c r="CE1720" s="2"/>
      <c r="CF1720" s="2"/>
      <c r="CG1720" s="2"/>
      <c r="CH1720" s="2"/>
      <c r="CI1720" s="2"/>
      <c r="CJ1720" s="2"/>
      <c r="CK1720" s="2"/>
      <c r="CL1720" s="2"/>
      <c r="CM1720" s="2"/>
      <c r="CN1720" s="2"/>
      <c r="CO1720" s="2"/>
      <c r="CP1720" s="2"/>
      <c r="CQ1720" s="2"/>
      <c r="CR1720" s="2"/>
      <c r="CS1720" s="2"/>
      <c r="CT1720" s="2"/>
      <c r="CU1720" s="2"/>
      <c r="CV1720" s="2"/>
      <c r="CW1720" s="2"/>
      <c r="CX1720" s="2"/>
      <c r="CY1720" s="2"/>
      <c r="CZ1720" s="2"/>
      <c r="DA1720" s="2"/>
      <c r="DB1720" s="2"/>
    </row>
    <row r="1721" spans="13:106">
      <c r="M1721" s="2"/>
      <c r="N1721" s="2"/>
      <c r="O1721" s="2"/>
      <c r="P1721" s="2"/>
      <c r="Q1721" s="2"/>
      <c r="R1721" s="2"/>
      <c r="S1721" s="2"/>
      <c r="T1721" s="2"/>
      <c r="U1721" s="2"/>
      <c r="V1721" s="2"/>
      <c r="W1721" s="2"/>
      <c r="X1721" s="2"/>
      <c r="Y1721" s="2"/>
      <c r="Z1721" s="2"/>
      <c r="AA1721" s="2"/>
      <c r="AB1721" s="2"/>
      <c r="AC1721" s="2"/>
      <c r="AD1721" s="2"/>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c r="CQ1721" s="2"/>
      <c r="CR1721" s="2"/>
      <c r="CS1721" s="2"/>
      <c r="CT1721" s="2"/>
      <c r="CU1721" s="2"/>
      <c r="CV1721" s="2"/>
      <c r="CW1721" s="2"/>
      <c r="CX1721" s="2"/>
      <c r="CY1721" s="2"/>
      <c r="CZ1721" s="2"/>
      <c r="DA1721" s="2"/>
      <c r="DB1721" s="2"/>
    </row>
    <row r="1722" spans="13:106">
      <c r="M1722" s="2"/>
      <c r="N1722" s="2"/>
      <c r="O1722" s="2"/>
      <c r="P1722" s="2"/>
      <c r="Q1722" s="2"/>
      <c r="R1722" s="2"/>
      <c r="S1722" s="2"/>
      <c r="T1722" s="2"/>
      <c r="U1722" s="2"/>
      <c r="V1722" s="2"/>
      <c r="W1722" s="2"/>
      <c r="X1722" s="2"/>
      <c r="Y1722" s="2"/>
      <c r="Z1722" s="2"/>
      <c r="AA1722" s="2"/>
      <c r="AB1722" s="2"/>
      <c r="AC1722" s="2"/>
      <c r="AD1722" s="2"/>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c r="CB1722" s="2"/>
      <c r="CC1722" s="2"/>
      <c r="CD1722" s="2"/>
      <c r="CE1722" s="2"/>
      <c r="CF1722" s="2"/>
      <c r="CG1722" s="2"/>
      <c r="CH1722" s="2"/>
      <c r="CI1722" s="2"/>
      <c r="CJ1722" s="2"/>
      <c r="CK1722" s="2"/>
      <c r="CL1722" s="2"/>
      <c r="CM1722" s="2"/>
      <c r="CN1722" s="2"/>
      <c r="CO1722" s="2"/>
      <c r="CP1722" s="2"/>
      <c r="CQ1722" s="2"/>
      <c r="CR1722" s="2"/>
      <c r="CS1722" s="2"/>
      <c r="CT1722" s="2"/>
      <c r="CU1722" s="2"/>
      <c r="CV1722" s="2"/>
      <c r="CW1722" s="2"/>
      <c r="CX1722" s="2"/>
      <c r="CY1722" s="2"/>
      <c r="CZ1722" s="2"/>
      <c r="DA1722" s="2"/>
      <c r="DB1722" s="2"/>
    </row>
    <row r="1723" spans="13:106">
      <c r="M1723" s="2"/>
      <c r="N1723" s="2"/>
      <c r="O1723" s="2"/>
      <c r="P1723" s="2"/>
      <c r="Q1723" s="2"/>
      <c r="R1723" s="2"/>
      <c r="S1723" s="2"/>
      <c r="T1723" s="2"/>
      <c r="U1723" s="2"/>
      <c r="V1723" s="2"/>
      <c r="W1723" s="2"/>
      <c r="X1723" s="2"/>
      <c r="Y1723" s="2"/>
      <c r="Z1723" s="2"/>
      <c r="AA1723" s="2"/>
      <c r="AB1723" s="2"/>
      <c r="AC1723" s="2"/>
      <c r="AD1723" s="2"/>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c r="CC1723" s="2"/>
      <c r="CD1723" s="2"/>
      <c r="CE1723" s="2"/>
      <c r="CF1723" s="2"/>
      <c r="CG1723" s="2"/>
      <c r="CH1723" s="2"/>
      <c r="CI1723" s="2"/>
      <c r="CJ1723" s="2"/>
      <c r="CK1723" s="2"/>
      <c r="CL1723" s="2"/>
      <c r="CM1723" s="2"/>
      <c r="CN1723" s="2"/>
      <c r="CO1723" s="2"/>
      <c r="CP1723" s="2"/>
      <c r="CQ1723" s="2"/>
      <c r="CR1723" s="2"/>
      <c r="CS1723" s="2"/>
      <c r="CT1723" s="2"/>
      <c r="CU1723" s="2"/>
      <c r="CV1723" s="2"/>
      <c r="CW1723" s="2"/>
      <c r="CX1723" s="2"/>
      <c r="CY1723" s="2"/>
      <c r="CZ1723" s="2"/>
      <c r="DA1723" s="2"/>
      <c r="DB1723" s="2"/>
    </row>
    <row r="1724" spans="13:106">
      <c r="M1724" s="2"/>
      <c r="N1724" s="2"/>
      <c r="O1724" s="2"/>
      <c r="P1724" s="2"/>
      <c r="Q1724" s="2"/>
      <c r="R1724" s="2"/>
      <c r="S1724" s="2"/>
      <c r="T1724" s="2"/>
      <c r="U1724" s="2"/>
      <c r="V1724" s="2"/>
      <c r="W1724" s="2"/>
      <c r="X1724" s="2"/>
      <c r="Y1724" s="2"/>
      <c r="Z1724" s="2"/>
      <c r="AA1724" s="2"/>
      <c r="AB1724" s="2"/>
      <c r="AC1724" s="2"/>
      <c r="AD1724" s="2"/>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c r="CR1724" s="2"/>
      <c r="CS1724" s="2"/>
      <c r="CT1724" s="2"/>
      <c r="CU1724" s="2"/>
      <c r="CV1724" s="2"/>
      <c r="CW1724" s="2"/>
      <c r="CX1724" s="2"/>
      <c r="CY1724" s="2"/>
      <c r="CZ1724" s="2"/>
      <c r="DA1724" s="2"/>
      <c r="DB1724" s="2"/>
    </row>
    <row r="1725" spans="13:106">
      <c r="M1725" s="2"/>
      <c r="N1725" s="2"/>
      <c r="O1725" s="2"/>
      <c r="P1725" s="2"/>
      <c r="Q1725" s="2"/>
      <c r="R1725" s="2"/>
      <c r="S1725" s="2"/>
      <c r="T1725" s="2"/>
      <c r="U1725" s="2"/>
      <c r="V1725" s="2"/>
      <c r="W1725" s="2"/>
      <c r="X1725" s="2"/>
      <c r="Y1725" s="2"/>
      <c r="Z1725" s="2"/>
      <c r="AA1725" s="2"/>
      <c r="AB1725" s="2"/>
      <c r="AC1725" s="2"/>
      <c r="AD1725" s="2"/>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c r="CR1725" s="2"/>
      <c r="CS1725" s="2"/>
      <c r="CT1725" s="2"/>
      <c r="CU1725" s="2"/>
      <c r="CV1725" s="2"/>
      <c r="CW1725" s="2"/>
      <c r="CX1725" s="2"/>
      <c r="CY1725" s="2"/>
      <c r="CZ1725" s="2"/>
      <c r="DA1725" s="2"/>
      <c r="DB1725" s="2"/>
    </row>
    <row r="1726" spans="13:106">
      <c r="M1726" s="2"/>
      <c r="N1726" s="2"/>
      <c r="O1726" s="2"/>
      <c r="P1726" s="2"/>
      <c r="Q1726" s="2"/>
      <c r="R1726" s="2"/>
      <c r="S1726" s="2"/>
      <c r="T1726" s="2"/>
      <c r="U1726" s="2"/>
      <c r="V1726" s="2"/>
      <c r="W1726" s="2"/>
      <c r="X1726" s="2"/>
      <c r="Y1726" s="2"/>
      <c r="Z1726" s="2"/>
      <c r="AA1726" s="2"/>
      <c r="AB1726" s="2"/>
      <c r="AC1726" s="2"/>
      <c r="AD1726" s="2"/>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row>
    <row r="1727" spans="13:106">
      <c r="M1727" s="2"/>
      <c r="N1727" s="2"/>
      <c r="O1727" s="2"/>
      <c r="P1727" s="2"/>
      <c r="Q1727" s="2"/>
      <c r="R1727" s="2"/>
      <c r="S1727" s="2"/>
      <c r="T1727" s="2"/>
      <c r="U1727" s="2"/>
      <c r="V1727" s="2"/>
      <c r="W1727" s="2"/>
      <c r="X1727" s="2"/>
      <c r="Y1727" s="2"/>
      <c r="Z1727" s="2"/>
      <c r="AA1727" s="2"/>
      <c r="AB1727" s="2"/>
      <c r="AC1727" s="2"/>
      <c r="AD1727" s="2"/>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row>
    <row r="1728" spans="13:106">
      <c r="M1728" s="2"/>
      <c r="N1728" s="2"/>
      <c r="O1728" s="2"/>
      <c r="P1728" s="2"/>
      <c r="Q1728" s="2"/>
      <c r="R1728" s="2"/>
      <c r="S1728" s="2"/>
      <c r="T1728" s="2"/>
      <c r="U1728" s="2"/>
      <c r="V1728" s="2"/>
      <c r="W1728" s="2"/>
      <c r="X1728" s="2"/>
      <c r="Y1728" s="2"/>
      <c r="Z1728" s="2"/>
      <c r="AA1728" s="2"/>
      <c r="AB1728" s="2"/>
      <c r="AC1728" s="2"/>
      <c r="AD1728" s="2"/>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row>
    <row r="1729" spans="13:106">
      <c r="M1729" s="2"/>
      <c r="N1729" s="2"/>
      <c r="O1729" s="2"/>
      <c r="P1729" s="2"/>
      <c r="Q1729" s="2"/>
      <c r="R1729" s="2"/>
      <c r="S1729" s="2"/>
      <c r="T1729" s="2"/>
      <c r="U1729" s="2"/>
      <c r="V1729" s="2"/>
      <c r="W1729" s="2"/>
      <c r="X1729" s="2"/>
      <c r="Y1729" s="2"/>
      <c r="Z1729" s="2"/>
      <c r="AA1729" s="2"/>
      <c r="AB1729" s="2"/>
      <c r="AC1729" s="2"/>
      <c r="AD1729" s="2"/>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row>
    <row r="1730" spans="13:106">
      <c r="M1730" s="2"/>
      <c r="N1730" s="2"/>
      <c r="O1730" s="2"/>
      <c r="P1730" s="2"/>
      <c r="Q1730" s="2"/>
      <c r="R1730" s="2"/>
      <c r="S1730" s="2"/>
      <c r="T1730" s="2"/>
      <c r="U1730" s="2"/>
      <c r="V1730" s="2"/>
      <c r="W1730" s="2"/>
      <c r="X1730" s="2"/>
      <c r="Y1730" s="2"/>
      <c r="Z1730" s="2"/>
      <c r="AA1730" s="2"/>
      <c r="AB1730" s="2"/>
      <c r="AC1730" s="2"/>
      <c r="AD1730" s="2"/>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c r="CR1730" s="2"/>
      <c r="CS1730" s="2"/>
      <c r="CT1730" s="2"/>
      <c r="CU1730" s="2"/>
      <c r="CV1730" s="2"/>
      <c r="CW1730" s="2"/>
      <c r="CX1730" s="2"/>
      <c r="CY1730" s="2"/>
      <c r="CZ1730" s="2"/>
      <c r="DA1730" s="2"/>
      <c r="DB1730" s="2"/>
    </row>
    <row r="1731" spans="13:106">
      <c r="M1731" s="2"/>
      <c r="N1731" s="2"/>
      <c r="O1731" s="2"/>
      <c r="P1731" s="2"/>
      <c r="Q1731" s="2"/>
      <c r="R1731" s="2"/>
      <c r="S1731" s="2"/>
      <c r="T1731" s="2"/>
      <c r="U1731" s="2"/>
      <c r="V1731" s="2"/>
      <c r="W1731" s="2"/>
      <c r="X1731" s="2"/>
      <c r="Y1731" s="2"/>
      <c r="Z1731" s="2"/>
      <c r="AA1731" s="2"/>
      <c r="AB1731" s="2"/>
      <c r="AC1731" s="2"/>
      <c r="AD1731" s="2"/>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row>
    <row r="1732" spans="13:106">
      <c r="M1732" s="2"/>
      <c r="N1732" s="2"/>
      <c r="O1732" s="2"/>
      <c r="P1732" s="2"/>
      <c r="Q1732" s="2"/>
      <c r="R1732" s="2"/>
      <c r="S1732" s="2"/>
      <c r="T1732" s="2"/>
      <c r="U1732" s="2"/>
      <c r="V1732" s="2"/>
      <c r="W1732" s="2"/>
      <c r="X1732" s="2"/>
      <c r="Y1732" s="2"/>
      <c r="Z1732" s="2"/>
      <c r="AA1732" s="2"/>
      <c r="AB1732" s="2"/>
      <c r="AC1732" s="2"/>
      <c r="AD1732" s="2"/>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c r="CH1732" s="2"/>
      <c r="CI1732" s="2"/>
      <c r="CJ1732" s="2"/>
      <c r="CK1732" s="2"/>
      <c r="CL1732" s="2"/>
      <c r="CM1732" s="2"/>
      <c r="CN1732" s="2"/>
      <c r="CO1732" s="2"/>
      <c r="CP1732" s="2"/>
      <c r="CQ1732" s="2"/>
      <c r="CR1732" s="2"/>
      <c r="CS1732" s="2"/>
      <c r="CT1732" s="2"/>
      <c r="CU1732" s="2"/>
      <c r="CV1732" s="2"/>
      <c r="CW1732" s="2"/>
      <c r="CX1732" s="2"/>
      <c r="CY1732" s="2"/>
      <c r="CZ1732" s="2"/>
      <c r="DA1732" s="2"/>
      <c r="DB1732" s="2"/>
    </row>
    <row r="1733" spans="13:106">
      <c r="M1733" s="2"/>
      <c r="N1733" s="2"/>
      <c r="O1733" s="2"/>
      <c r="P1733" s="2"/>
      <c r="Q1733" s="2"/>
      <c r="R1733" s="2"/>
      <c r="S1733" s="2"/>
      <c r="T1733" s="2"/>
      <c r="U1733" s="2"/>
      <c r="V1733" s="2"/>
      <c r="W1733" s="2"/>
      <c r="X1733" s="2"/>
      <c r="Y1733" s="2"/>
      <c r="Z1733" s="2"/>
      <c r="AA1733" s="2"/>
      <c r="AB1733" s="2"/>
      <c r="AC1733" s="2"/>
      <c r="AD1733" s="2"/>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c r="CQ1733" s="2"/>
      <c r="CR1733" s="2"/>
      <c r="CS1733" s="2"/>
      <c r="CT1733" s="2"/>
      <c r="CU1733" s="2"/>
      <c r="CV1733" s="2"/>
      <c r="CW1733" s="2"/>
      <c r="CX1733" s="2"/>
      <c r="CY1733" s="2"/>
      <c r="CZ1733" s="2"/>
      <c r="DA1733" s="2"/>
      <c r="DB1733" s="2"/>
    </row>
    <row r="1734" spans="13:106">
      <c r="M1734" s="2"/>
      <c r="N1734" s="2"/>
      <c r="O1734" s="2"/>
      <c r="P1734" s="2"/>
      <c r="Q1734" s="2"/>
      <c r="R1734" s="2"/>
      <c r="S1734" s="2"/>
      <c r="T1734" s="2"/>
      <c r="U1734" s="2"/>
      <c r="V1734" s="2"/>
      <c r="W1734" s="2"/>
      <c r="X1734" s="2"/>
      <c r="Y1734" s="2"/>
      <c r="Z1734" s="2"/>
      <c r="AA1734" s="2"/>
      <c r="AB1734" s="2"/>
      <c r="AC1734" s="2"/>
      <c r="AD1734" s="2"/>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c r="CQ1734" s="2"/>
      <c r="CR1734" s="2"/>
      <c r="CS1734" s="2"/>
      <c r="CT1734" s="2"/>
      <c r="CU1734" s="2"/>
      <c r="CV1734" s="2"/>
      <c r="CW1734" s="2"/>
      <c r="CX1734" s="2"/>
      <c r="CY1734" s="2"/>
      <c r="CZ1734" s="2"/>
      <c r="DA1734" s="2"/>
      <c r="DB1734" s="2"/>
    </row>
    <row r="1735" spans="13:106">
      <c r="M1735" s="2"/>
      <c r="N1735" s="2"/>
      <c r="O1735" s="2"/>
      <c r="P1735" s="2"/>
      <c r="Q1735" s="2"/>
      <c r="R1735" s="2"/>
      <c r="S1735" s="2"/>
      <c r="T1735" s="2"/>
      <c r="U1735" s="2"/>
      <c r="V1735" s="2"/>
      <c r="W1735" s="2"/>
      <c r="X1735" s="2"/>
      <c r="Y1735" s="2"/>
      <c r="Z1735" s="2"/>
      <c r="AA1735" s="2"/>
      <c r="AB1735" s="2"/>
      <c r="AC1735" s="2"/>
      <c r="AD1735" s="2"/>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c r="CQ1735" s="2"/>
      <c r="CR1735" s="2"/>
      <c r="CS1735" s="2"/>
      <c r="CT1735" s="2"/>
      <c r="CU1735" s="2"/>
      <c r="CV1735" s="2"/>
      <c r="CW1735" s="2"/>
      <c r="CX1735" s="2"/>
      <c r="CY1735" s="2"/>
      <c r="CZ1735" s="2"/>
      <c r="DA1735" s="2"/>
      <c r="DB1735" s="2"/>
    </row>
    <row r="1736" spans="13:106">
      <c r="M1736" s="2"/>
      <c r="N1736" s="2"/>
      <c r="O1736" s="2"/>
      <c r="P1736" s="2"/>
      <c r="Q1736" s="2"/>
      <c r="R1736" s="2"/>
      <c r="S1736" s="2"/>
      <c r="T1736" s="2"/>
      <c r="U1736" s="2"/>
      <c r="V1736" s="2"/>
      <c r="W1736" s="2"/>
      <c r="X1736" s="2"/>
      <c r="Y1736" s="2"/>
      <c r="Z1736" s="2"/>
      <c r="AA1736" s="2"/>
      <c r="AB1736" s="2"/>
      <c r="AC1736" s="2"/>
      <c r="AD1736" s="2"/>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c r="CQ1736" s="2"/>
      <c r="CR1736" s="2"/>
      <c r="CS1736" s="2"/>
      <c r="CT1736" s="2"/>
      <c r="CU1736" s="2"/>
      <c r="CV1736" s="2"/>
      <c r="CW1736" s="2"/>
      <c r="CX1736" s="2"/>
      <c r="CY1736" s="2"/>
      <c r="CZ1736" s="2"/>
      <c r="DA1736" s="2"/>
      <c r="DB1736" s="2"/>
    </row>
    <row r="1737" spans="13:106">
      <c r="M1737" s="2"/>
      <c r="N1737" s="2"/>
      <c r="O1737" s="2"/>
      <c r="P1737" s="2"/>
      <c r="Q1737" s="2"/>
      <c r="R1737" s="2"/>
      <c r="S1737" s="2"/>
      <c r="T1737" s="2"/>
      <c r="U1737" s="2"/>
      <c r="V1737" s="2"/>
      <c r="W1737" s="2"/>
      <c r="X1737" s="2"/>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c r="CQ1737" s="2"/>
      <c r="CR1737" s="2"/>
      <c r="CS1737" s="2"/>
      <c r="CT1737" s="2"/>
      <c r="CU1737" s="2"/>
      <c r="CV1737" s="2"/>
      <c r="CW1737" s="2"/>
      <c r="CX1737" s="2"/>
      <c r="CY1737" s="2"/>
      <c r="CZ1737" s="2"/>
      <c r="DA1737" s="2"/>
      <c r="DB1737" s="2"/>
    </row>
    <row r="1738" spans="13:106">
      <c r="M1738" s="2"/>
      <c r="N1738" s="2"/>
      <c r="O1738" s="2"/>
      <c r="P1738" s="2"/>
      <c r="Q1738" s="2"/>
      <c r="R1738" s="2"/>
      <c r="S1738" s="2"/>
      <c r="T1738" s="2"/>
      <c r="U1738" s="2"/>
      <c r="V1738" s="2"/>
      <c r="W1738" s="2"/>
      <c r="X1738" s="2"/>
      <c r="Y1738" s="2"/>
      <c r="Z1738" s="2"/>
      <c r="AA1738" s="2"/>
      <c r="AB1738" s="2"/>
      <c r="AC1738" s="2"/>
      <c r="AD1738" s="2"/>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c r="CQ1738" s="2"/>
      <c r="CR1738" s="2"/>
      <c r="CS1738" s="2"/>
      <c r="CT1738" s="2"/>
      <c r="CU1738" s="2"/>
      <c r="CV1738" s="2"/>
      <c r="CW1738" s="2"/>
      <c r="CX1738" s="2"/>
      <c r="CY1738" s="2"/>
      <c r="CZ1738" s="2"/>
      <c r="DA1738" s="2"/>
      <c r="DB1738" s="2"/>
    </row>
    <row r="1739" spans="13:106">
      <c r="M1739" s="2"/>
      <c r="N1739" s="2"/>
      <c r="O1739" s="2"/>
      <c r="P1739" s="2"/>
      <c r="Q1739" s="2"/>
      <c r="R1739" s="2"/>
      <c r="S1739" s="2"/>
      <c r="T1739" s="2"/>
      <c r="U1739" s="2"/>
      <c r="V1739" s="2"/>
      <c r="W1739" s="2"/>
      <c r="X1739" s="2"/>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c r="CQ1739" s="2"/>
      <c r="CR1739" s="2"/>
      <c r="CS1739" s="2"/>
      <c r="CT1739" s="2"/>
      <c r="CU1739" s="2"/>
      <c r="CV1739" s="2"/>
      <c r="CW1739" s="2"/>
      <c r="CX1739" s="2"/>
      <c r="CY1739" s="2"/>
      <c r="CZ1739" s="2"/>
      <c r="DA1739" s="2"/>
      <c r="DB1739" s="2"/>
    </row>
    <row r="1740" spans="13:106">
      <c r="M1740" s="2"/>
      <c r="N1740" s="2"/>
      <c r="O1740" s="2"/>
      <c r="P1740" s="2"/>
      <c r="Q1740" s="2"/>
      <c r="R1740" s="2"/>
      <c r="S1740" s="2"/>
      <c r="T1740" s="2"/>
      <c r="U1740" s="2"/>
      <c r="V1740" s="2"/>
      <c r="W1740" s="2"/>
      <c r="X1740" s="2"/>
      <c r="Y1740" s="2"/>
      <c r="Z1740" s="2"/>
      <c r="AA1740" s="2"/>
      <c r="AB1740" s="2"/>
      <c r="AC1740" s="2"/>
      <c r="AD1740" s="2"/>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c r="CC1740" s="2"/>
      <c r="CD1740" s="2"/>
      <c r="CE1740" s="2"/>
      <c r="CF1740" s="2"/>
      <c r="CG1740" s="2"/>
      <c r="CH1740" s="2"/>
      <c r="CI1740" s="2"/>
      <c r="CJ1740" s="2"/>
      <c r="CK1740" s="2"/>
      <c r="CL1740" s="2"/>
      <c r="CM1740" s="2"/>
      <c r="CN1740" s="2"/>
      <c r="CO1740" s="2"/>
      <c r="CP1740" s="2"/>
      <c r="CQ1740" s="2"/>
      <c r="CR1740" s="2"/>
      <c r="CS1740" s="2"/>
      <c r="CT1740" s="2"/>
      <c r="CU1740" s="2"/>
      <c r="CV1740" s="2"/>
      <c r="CW1740" s="2"/>
      <c r="CX1740" s="2"/>
      <c r="CY1740" s="2"/>
      <c r="CZ1740" s="2"/>
      <c r="DA1740" s="2"/>
      <c r="DB1740" s="2"/>
    </row>
    <row r="1741" spans="13:106">
      <c r="M1741" s="2"/>
      <c r="N1741" s="2"/>
      <c r="O1741" s="2"/>
      <c r="P1741" s="2"/>
      <c r="Q1741" s="2"/>
      <c r="R1741" s="2"/>
      <c r="S1741" s="2"/>
      <c r="T1741" s="2"/>
      <c r="U1741" s="2"/>
      <c r="V1741" s="2"/>
      <c r="W1741" s="2"/>
      <c r="X1741" s="2"/>
      <c r="Y1741" s="2"/>
      <c r="Z1741" s="2"/>
      <c r="AA1741" s="2"/>
      <c r="AB1741" s="2"/>
      <c r="AC1741" s="2"/>
      <c r="AD1741" s="2"/>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c r="CC1741" s="2"/>
      <c r="CD1741" s="2"/>
      <c r="CE1741" s="2"/>
      <c r="CF1741" s="2"/>
      <c r="CG1741" s="2"/>
      <c r="CH1741" s="2"/>
      <c r="CI1741" s="2"/>
      <c r="CJ1741" s="2"/>
      <c r="CK1741" s="2"/>
      <c r="CL1741" s="2"/>
      <c r="CM1741" s="2"/>
      <c r="CN1741" s="2"/>
      <c r="CO1741" s="2"/>
      <c r="CP1741" s="2"/>
      <c r="CQ1741" s="2"/>
      <c r="CR1741" s="2"/>
      <c r="CS1741" s="2"/>
      <c r="CT1741" s="2"/>
      <c r="CU1741" s="2"/>
      <c r="CV1741" s="2"/>
      <c r="CW1741" s="2"/>
      <c r="CX1741" s="2"/>
      <c r="CY1741" s="2"/>
      <c r="CZ1741" s="2"/>
      <c r="DA1741" s="2"/>
      <c r="DB1741" s="2"/>
    </row>
    <row r="1742" spans="13:106">
      <c r="M1742" s="2"/>
      <c r="N1742" s="2"/>
      <c r="O1742" s="2"/>
      <c r="P1742" s="2"/>
      <c r="Q1742" s="2"/>
      <c r="R1742" s="2"/>
      <c r="S1742" s="2"/>
      <c r="T1742" s="2"/>
      <c r="U1742" s="2"/>
      <c r="V1742" s="2"/>
      <c r="W1742" s="2"/>
      <c r="X1742" s="2"/>
      <c r="Y1742" s="2"/>
      <c r="Z1742" s="2"/>
      <c r="AA1742" s="2"/>
      <c r="AB1742" s="2"/>
      <c r="AC1742" s="2"/>
      <c r="AD1742" s="2"/>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c r="CC1742" s="2"/>
      <c r="CD1742" s="2"/>
      <c r="CE1742" s="2"/>
      <c r="CF1742" s="2"/>
      <c r="CG1742" s="2"/>
      <c r="CH1742" s="2"/>
      <c r="CI1742" s="2"/>
      <c r="CJ1742" s="2"/>
      <c r="CK1742" s="2"/>
      <c r="CL1742" s="2"/>
      <c r="CM1742" s="2"/>
      <c r="CN1742" s="2"/>
      <c r="CO1742" s="2"/>
      <c r="CP1742" s="2"/>
      <c r="CQ1742" s="2"/>
      <c r="CR1742" s="2"/>
      <c r="CS1742" s="2"/>
      <c r="CT1742" s="2"/>
      <c r="CU1742" s="2"/>
      <c r="CV1742" s="2"/>
      <c r="CW1742" s="2"/>
      <c r="CX1742" s="2"/>
      <c r="CY1742" s="2"/>
      <c r="CZ1742" s="2"/>
      <c r="DA1742" s="2"/>
      <c r="DB1742" s="2"/>
    </row>
    <row r="1743" spans="13:106">
      <c r="M1743" s="2"/>
      <c r="N1743" s="2"/>
      <c r="O1743" s="2"/>
      <c r="P1743" s="2"/>
      <c r="Q1743" s="2"/>
      <c r="R1743" s="2"/>
      <c r="S1743" s="2"/>
      <c r="T1743" s="2"/>
      <c r="U1743" s="2"/>
      <c r="V1743" s="2"/>
      <c r="W1743" s="2"/>
      <c r="X1743" s="2"/>
      <c r="Y1743" s="2"/>
      <c r="Z1743" s="2"/>
      <c r="AA1743" s="2"/>
      <c r="AB1743" s="2"/>
      <c r="AC1743" s="2"/>
      <c r="AD1743" s="2"/>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2"/>
      <c r="BY1743" s="2"/>
      <c r="BZ1743" s="2"/>
      <c r="CA1743" s="2"/>
      <c r="CB1743" s="2"/>
      <c r="CC1743" s="2"/>
      <c r="CD1743" s="2"/>
      <c r="CE1743" s="2"/>
      <c r="CF1743" s="2"/>
      <c r="CG1743" s="2"/>
      <c r="CH1743" s="2"/>
      <c r="CI1743" s="2"/>
      <c r="CJ1743" s="2"/>
      <c r="CK1743" s="2"/>
      <c r="CL1743" s="2"/>
      <c r="CM1743" s="2"/>
      <c r="CN1743" s="2"/>
      <c r="CO1743" s="2"/>
      <c r="CP1743" s="2"/>
      <c r="CQ1743" s="2"/>
      <c r="CR1743" s="2"/>
      <c r="CS1743" s="2"/>
      <c r="CT1743" s="2"/>
      <c r="CU1743" s="2"/>
      <c r="CV1743" s="2"/>
      <c r="CW1743" s="2"/>
      <c r="CX1743" s="2"/>
      <c r="CY1743" s="2"/>
      <c r="CZ1743" s="2"/>
      <c r="DA1743" s="2"/>
      <c r="DB1743" s="2"/>
    </row>
    <row r="1744" spans="13:106">
      <c r="M1744" s="2"/>
      <c r="N1744" s="2"/>
      <c r="O1744" s="2"/>
      <c r="P1744" s="2"/>
      <c r="Q1744" s="2"/>
      <c r="R1744" s="2"/>
      <c r="S1744" s="2"/>
      <c r="T1744" s="2"/>
      <c r="U1744" s="2"/>
      <c r="V1744" s="2"/>
      <c r="W1744" s="2"/>
      <c r="X1744" s="2"/>
      <c r="Y1744" s="2"/>
      <c r="Z1744" s="2"/>
      <c r="AA1744" s="2"/>
      <c r="AB1744" s="2"/>
      <c r="AC1744" s="2"/>
      <c r="AD1744" s="2"/>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2"/>
      <c r="BU1744" s="2"/>
      <c r="BV1744" s="2"/>
      <c r="BW1744" s="2"/>
      <c r="BX1744" s="2"/>
      <c r="BY1744" s="2"/>
      <c r="BZ1744" s="2"/>
      <c r="CA1744" s="2"/>
      <c r="CB1744" s="2"/>
      <c r="CC1744" s="2"/>
      <c r="CD1744" s="2"/>
      <c r="CE1744" s="2"/>
      <c r="CF1744" s="2"/>
      <c r="CG1744" s="2"/>
      <c r="CH1744" s="2"/>
      <c r="CI1744" s="2"/>
      <c r="CJ1744" s="2"/>
      <c r="CK1744" s="2"/>
      <c r="CL1744" s="2"/>
      <c r="CM1744" s="2"/>
      <c r="CN1744" s="2"/>
      <c r="CO1744" s="2"/>
      <c r="CP1744" s="2"/>
      <c r="CQ1744" s="2"/>
      <c r="CR1744" s="2"/>
      <c r="CS1744" s="2"/>
      <c r="CT1744" s="2"/>
      <c r="CU1744" s="2"/>
      <c r="CV1744" s="2"/>
      <c r="CW1744" s="2"/>
      <c r="CX1744" s="2"/>
      <c r="CY1744" s="2"/>
      <c r="CZ1744" s="2"/>
      <c r="DA1744" s="2"/>
      <c r="DB1744" s="2"/>
    </row>
    <row r="1745" spans="13:106">
      <c r="M1745" s="2"/>
      <c r="N1745" s="2"/>
      <c r="O1745" s="2"/>
      <c r="P1745" s="2"/>
      <c r="Q1745" s="2"/>
      <c r="R1745" s="2"/>
      <c r="S1745" s="2"/>
      <c r="T1745" s="2"/>
      <c r="U1745" s="2"/>
      <c r="V1745" s="2"/>
      <c r="W1745" s="2"/>
      <c r="X1745" s="2"/>
      <c r="Y1745" s="2"/>
      <c r="Z1745" s="2"/>
      <c r="AA1745" s="2"/>
      <c r="AB1745" s="2"/>
      <c r="AC1745" s="2"/>
      <c r="AD1745" s="2"/>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c r="CQ1745" s="2"/>
      <c r="CR1745" s="2"/>
      <c r="CS1745" s="2"/>
      <c r="CT1745" s="2"/>
      <c r="CU1745" s="2"/>
      <c r="CV1745" s="2"/>
      <c r="CW1745" s="2"/>
      <c r="CX1745" s="2"/>
      <c r="CY1745" s="2"/>
      <c r="CZ1745" s="2"/>
      <c r="DA1745" s="2"/>
      <c r="DB1745" s="2"/>
    </row>
    <row r="1746" spans="13:106">
      <c r="M1746" s="2"/>
      <c r="N1746" s="2"/>
      <c r="O1746" s="2"/>
      <c r="P1746" s="2"/>
      <c r="Q1746" s="2"/>
      <c r="R1746" s="2"/>
      <c r="S1746" s="2"/>
      <c r="T1746" s="2"/>
      <c r="U1746" s="2"/>
      <c r="V1746" s="2"/>
      <c r="W1746" s="2"/>
      <c r="X1746" s="2"/>
      <c r="Y1746" s="2"/>
      <c r="Z1746" s="2"/>
      <c r="AA1746" s="2"/>
      <c r="AB1746" s="2"/>
      <c r="AC1746" s="2"/>
      <c r="AD1746" s="2"/>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c r="CC1746" s="2"/>
      <c r="CD1746" s="2"/>
      <c r="CE1746" s="2"/>
      <c r="CF1746" s="2"/>
      <c r="CG1746" s="2"/>
      <c r="CH1746" s="2"/>
      <c r="CI1746" s="2"/>
      <c r="CJ1746" s="2"/>
      <c r="CK1746" s="2"/>
      <c r="CL1746" s="2"/>
      <c r="CM1746" s="2"/>
      <c r="CN1746" s="2"/>
      <c r="CO1746" s="2"/>
      <c r="CP1746" s="2"/>
      <c r="CQ1746" s="2"/>
      <c r="CR1746" s="2"/>
      <c r="CS1746" s="2"/>
      <c r="CT1746" s="2"/>
      <c r="CU1746" s="2"/>
      <c r="CV1746" s="2"/>
      <c r="CW1746" s="2"/>
      <c r="CX1746" s="2"/>
      <c r="CY1746" s="2"/>
      <c r="CZ1746" s="2"/>
      <c r="DA1746" s="2"/>
      <c r="DB1746" s="2"/>
    </row>
    <row r="1747" spans="13:106">
      <c r="M1747" s="2"/>
      <c r="N1747" s="2"/>
      <c r="O1747" s="2"/>
      <c r="P1747" s="2"/>
      <c r="Q1747" s="2"/>
      <c r="R1747" s="2"/>
      <c r="S1747" s="2"/>
      <c r="T1747" s="2"/>
      <c r="U1747" s="2"/>
      <c r="V1747" s="2"/>
      <c r="W1747" s="2"/>
      <c r="X1747" s="2"/>
      <c r="Y1747" s="2"/>
      <c r="Z1747" s="2"/>
      <c r="AA1747" s="2"/>
      <c r="AB1747" s="2"/>
      <c r="AC1747" s="2"/>
      <c r="AD1747" s="2"/>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c r="CQ1747" s="2"/>
      <c r="CR1747" s="2"/>
      <c r="CS1747" s="2"/>
      <c r="CT1747" s="2"/>
      <c r="CU1747" s="2"/>
      <c r="CV1747" s="2"/>
      <c r="CW1747" s="2"/>
      <c r="CX1747" s="2"/>
      <c r="CY1747" s="2"/>
      <c r="CZ1747" s="2"/>
      <c r="DA1747" s="2"/>
      <c r="DB1747" s="2"/>
    </row>
    <row r="1748" spans="13:106">
      <c r="M1748" s="2"/>
      <c r="N1748" s="2"/>
      <c r="O1748" s="2"/>
      <c r="P1748" s="2"/>
      <c r="Q1748" s="2"/>
      <c r="R1748" s="2"/>
      <c r="S1748" s="2"/>
      <c r="T1748" s="2"/>
      <c r="U1748" s="2"/>
      <c r="V1748" s="2"/>
      <c r="W1748" s="2"/>
      <c r="X1748" s="2"/>
      <c r="Y1748" s="2"/>
      <c r="Z1748" s="2"/>
      <c r="AA1748" s="2"/>
      <c r="AB1748" s="2"/>
      <c r="AC1748" s="2"/>
      <c r="AD1748" s="2"/>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row>
    <row r="1749" spans="13:106">
      <c r="M1749" s="2"/>
      <c r="N1749" s="2"/>
      <c r="O1749" s="2"/>
      <c r="P1749" s="2"/>
      <c r="Q1749" s="2"/>
      <c r="R1749" s="2"/>
      <c r="S1749" s="2"/>
      <c r="T1749" s="2"/>
      <c r="U1749" s="2"/>
      <c r="V1749" s="2"/>
      <c r="W1749" s="2"/>
      <c r="X1749" s="2"/>
      <c r="Y1749" s="2"/>
      <c r="Z1749" s="2"/>
      <c r="AA1749" s="2"/>
      <c r="AB1749" s="2"/>
      <c r="AC1749" s="2"/>
      <c r="AD1749" s="2"/>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row>
    <row r="1750" spans="13:106">
      <c r="M1750" s="2"/>
      <c r="N1750" s="2"/>
      <c r="O1750" s="2"/>
      <c r="P1750" s="2"/>
      <c r="Q1750" s="2"/>
      <c r="R1750" s="2"/>
      <c r="S1750" s="2"/>
      <c r="T1750" s="2"/>
      <c r="U1750" s="2"/>
      <c r="V1750" s="2"/>
      <c r="W1750" s="2"/>
      <c r="X1750" s="2"/>
      <c r="Y1750" s="2"/>
      <c r="Z1750" s="2"/>
      <c r="AA1750" s="2"/>
      <c r="AB1750" s="2"/>
      <c r="AC1750" s="2"/>
      <c r="AD1750" s="2"/>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row>
    <row r="1751" spans="13:106">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row>
    <row r="1752" spans="13:106">
      <c r="M1752" s="2"/>
      <c r="N1752" s="2"/>
      <c r="O1752" s="2"/>
      <c r="P1752" s="2"/>
      <c r="Q1752" s="2"/>
      <c r="R1752" s="2"/>
      <c r="S1752" s="2"/>
      <c r="T1752" s="2"/>
      <c r="U1752" s="2"/>
      <c r="V1752" s="2"/>
      <c r="W1752" s="2"/>
      <c r="X1752" s="2"/>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c r="CR1752" s="2"/>
      <c r="CS1752" s="2"/>
      <c r="CT1752" s="2"/>
      <c r="CU1752" s="2"/>
      <c r="CV1752" s="2"/>
      <c r="CW1752" s="2"/>
      <c r="CX1752" s="2"/>
      <c r="CY1752" s="2"/>
      <c r="CZ1752" s="2"/>
      <c r="DA1752" s="2"/>
      <c r="DB1752" s="2"/>
    </row>
    <row r="1753" spans="13:106">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c r="CR1753" s="2"/>
      <c r="CS1753" s="2"/>
      <c r="CT1753" s="2"/>
      <c r="CU1753" s="2"/>
      <c r="CV1753" s="2"/>
      <c r="CW1753" s="2"/>
      <c r="CX1753" s="2"/>
      <c r="CY1753" s="2"/>
      <c r="CZ1753" s="2"/>
      <c r="DA1753" s="2"/>
      <c r="DB1753" s="2"/>
    </row>
    <row r="1754" spans="13:106">
      <c r="M1754" s="2"/>
      <c r="N1754" s="2"/>
      <c r="O1754" s="2"/>
      <c r="P1754" s="2"/>
      <c r="Q1754" s="2"/>
      <c r="R1754" s="2"/>
      <c r="S1754" s="2"/>
      <c r="T1754" s="2"/>
      <c r="U1754" s="2"/>
      <c r="V1754" s="2"/>
      <c r="W1754" s="2"/>
      <c r="X1754" s="2"/>
      <c r="Y1754" s="2"/>
      <c r="Z1754" s="2"/>
      <c r="AA1754" s="2"/>
      <c r="AB1754" s="2"/>
      <c r="AC1754" s="2"/>
      <c r="AD1754" s="2"/>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c r="CQ1754" s="2"/>
      <c r="CR1754" s="2"/>
      <c r="CS1754" s="2"/>
      <c r="CT1754" s="2"/>
      <c r="CU1754" s="2"/>
      <c r="CV1754" s="2"/>
      <c r="CW1754" s="2"/>
      <c r="CX1754" s="2"/>
      <c r="CY1754" s="2"/>
      <c r="CZ1754" s="2"/>
      <c r="DA1754" s="2"/>
      <c r="DB1754" s="2"/>
    </row>
    <row r="1755" spans="13:106">
      <c r="M1755" s="2"/>
      <c r="N1755" s="2"/>
      <c r="O1755" s="2"/>
      <c r="P1755" s="2"/>
      <c r="Q1755" s="2"/>
      <c r="R1755" s="2"/>
      <c r="S1755" s="2"/>
      <c r="T1755" s="2"/>
      <c r="U1755" s="2"/>
      <c r="V1755" s="2"/>
      <c r="W1755" s="2"/>
      <c r="X1755" s="2"/>
      <c r="Y1755" s="2"/>
      <c r="Z1755" s="2"/>
      <c r="AA1755" s="2"/>
      <c r="AB1755" s="2"/>
      <c r="AC1755" s="2"/>
      <c r="AD1755" s="2"/>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c r="CQ1755" s="2"/>
      <c r="CR1755" s="2"/>
      <c r="CS1755" s="2"/>
      <c r="CT1755" s="2"/>
      <c r="CU1755" s="2"/>
      <c r="CV1755" s="2"/>
      <c r="CW1755" s="2"/>
      <c r="CX1755" s="2"/>
      <c r="CY1755" s="2"/>
      <c r="CZ1755" s="2"/>
      <c r="DA1755" s="2"/>
      <c r="DB1755" s="2"/>
    </row>
    <row r="1756" spans="13:106">
      <c r="M1756" s="2"/>
      <c r="N1756" s="2"/>
      <c r="O1756" s="2"/>
      <c r="P1756" s="2"/>
      <c r="Q1756" s="2"/>
      <c r="R1756" s="2"/>
      <c r="S1756" s="2"/>
      <c r="T1756" s="2"/>
      <c r="U1756" s="2"/>
      <c r="V1756" s="2"/>
      <c r="W1756" s="2"/>
      <c r="X1756" s="2"/>
      <c r="Y1756" s="2"/>
      <c r="Z1756" s="2"/>
      <c r="AA1756" s="2"/>
      <c r="AB1756" s="2"/>
      <c r="AC1756" s="2"/>
      <c r="AD1756" s="2"/>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c r="CQ1756" s="2"/>
      <c r="CR1756" s="2"/>
      <c r="CS1756" s="2"/>
      <c r="CT1756" s="2"/>
      <c r="CU1756" s="2"/>
      <c r="CV1756" s="2"/>
      <c r="CW1756" s="2"/>
      <c r="CX1756" s="2"/>
      <c r="CY1756" s="2"/>
      <c r="CZ1756" s="2"/>
      <c r="DA1756" s="2"/>
      <c r="DB1756" s="2"/>
    </row>
    <row r="1757" spans="13:106">
      <c r="M1757" s="2"/>
      <c r="N1757" s="2"/>
      <c r="O1757" s="2"/>
      <c r="P1757" s="2"/>
      <c r="Q1757" s="2"/>
      <c r="R1757" s="2"/>
      <c r="S1757" s="2"/>
      <c r="T1757" s="2"/>
      <c r="U1757" s="2"/>
      <c r="V1757" s="2"/>
      <c r="W1757" s="2"/>
      <c r="X1757" s="2"/>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c r="CR1757" s="2"/>
      <c r="CS1757" s="2"/>
      <c r="CT1757" s="2"/>
      <c r="CU1757" s="2"/>
      <c r="CV1757" s="2"/>
      <c r="CW1757" s="2"/>
      <c r="CX1757" s="2"/>
      <c r="CY1757" s="2"/>
      <c r="CZ1757" s="2"/>
      <c r="DA1757" s="2"/>
      <c r="DB1757" s="2"/>
    </row>
    <row r="1758" spans="13:106">
      <c r="M1758" s="2"/>
      <c r="N1758" s="2"/>
      <c r="O1758" s="2"/>
      <c r="P1758" s="2"/>
      <c r="Q1758" s="2"/>
      <c r="R1758" s="2"/>
      <c r="S1758" s="2"/>
      <c r="T1758" s="2"/>
      <c r="U1758" s="2"/>
      <c r="V1758" s="2"/>
      <c r="W1758" s="2"/>
      <c r="X1758" s="2"/>
      <c r="Y1758" s="2"/>
      <c r="Z1758" s="2"/>
      <c r="AA1758" s="2"/>
      <c r="AB1758" s="2"/>
      <c r="AC1758" s="2"/>
      <c r="AD1758" s="2"/>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c r="CQ1758" s="2"/>
      <c r="CR1758" s="2"/>
      <c r="CS1758" s="2"/>
      <c r="CT1758" s="2"/>
      <c r="CU1758" s="2"/>
      <c r="CV1758" s="2"/>
      <c r="CW1758" s="2"/>
      <c r="CX1758" s="2"/>
      <c r="CY1758" s="2"/>
      <c r="CZ1758" s="2"/>
      <c r="DA1758" s="2"/>
      <c r="DB1758" s="2"/>
    </row>
    <row r="1759" spans="13:106">
      <c r="M1759" s="2"/>
      <c r="N1759" s="2"/>
      <c r="O1759" s="2"/>
      <c r="P1759" s="2"/>
      <c r="Q1759" s="2"/>
      <c r="R1759" s="2"/>
      <c r="S1759" s="2"/>
      <c r="T1759" s="2"/>
      <c r="U1759" s="2"/>
      <c r="V1759" s="2"/>
      <c r="W1759" s="2"/>
      <c r="X1759" s="2"/>
      <c r="Y1759" s="2"/>
      <c r="Z1759" s="2"/>
      <c r="AA1759" s="2"/>
      <c r="AB1759" s="2"/>
      <c r="AC1759" s="2"/>
      <c r="AD1759" s="2"/>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c r="CQ1759" s="2"/>
      <c r="CR1759" s="2"/>
      <c r="CS1759" s="2"/>
      <c r="CT1759" s="2"/>
      <c r="CU1759" s="2"/>
      <c r="CV1759" s="2"/>
      <c r="CW1759" s="2"/>
      <c r="CX1759" s="2"/>
      <c r="CY1759" s="2"/>
      <c r="CZ1759" s="2"/>
      <c r="DA1759" s="2"/>
      <c r="DB1759" s="2"/>
    </row>
    <row r="1760" spans="13:106">
      <c r="M1760" s="2"/>
      <c r="N1760" s="2"/>
      <c r="O1760" s="2"/>
      <c r="P1760" s="2"/>
      <c r="Q1760" s="2"/>
      <c r="R1760" s="2"/>
      <c r="S1760" s="2"/>
      <c r="T1760" s="2"/>
      <c r="U1760" s="2"/>
      <c r="V1760" s="2"/>
      <c r="W1760" s="2"/>
      <c r="X1760" s="2"/>
      <c r="Y1760" s="2"/>
      <c r="Z1760" s="2"/>
      <c r="AA1760" s="2"/>
      <c r="AB1760" s="2"/>
      <c r="AC1760" s="2"/>
      <c r="AD1760" s="2"/>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c r="CQ1760" s="2"/>
      <c r="CR1760" s="2"/>
      <c r="CS1760" s="2"/>
      <c r="CT1760" s="2"/>
      <c r="CU1760" s="2"/>
      <c r="CV1760" s="2"/>
      <c r="CW1760" s="2"/>
      <c r="CX1760" s="2"/>
      <c r="CY1760" s="2"/>
      <c r="CZ1760" s="2"/>
      <c r="DA1760" s="2"/>
      <c r="DB1760" s="2"/>
    </row>
    <row r="1761" spans="13:106">
      <c r="M1761" s="2"/>
      <c r="N1761" s="2"/>
      <c r="O1761" s="2"/>
      <c r="P1761" s="2"/>
      <c r="Q1761" s="2"/>
      <c r="R1761" s="2"/>
      <c r="S1761" s="2"/>
      <c r="T1761" s="2"/>
      <c r="U1761" s="2"/>
      <c r="V1761" s="2"/>
      <c r="W1761" s="2"/>
      <c r="X1761" s="2"/>
      <c r="Y1761" s="2"/>
      <c r="Z1761" s="2"/>
      <c r="AA1761" s="2"/>
      <c r="AB1761" s="2"/>
      <c r="AC1761" s="2"/>
      <c r="AD1761" s="2"/>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c r="CC1761" s="2"/>
      <c r="CD1761" s="2"/>
      <c r="CE1761" s="2"/>
      <c r="CF1761" s="2"/>
      <c r="CG1761" s="2"/>
      <c r="CH1761" s="2"/>
      <c r="CI1761" s="2"/>
      <c r="CJ1761" s="2"/>
      <c r="CK1761" s="2"/>
      <c r="CL1761" s="2"/>
      <c r="CM1761" s="2"/>
      <c r="CN1761" s="2"/>
      <c r="CO1761" s="2"/>
      <c r="CP1761" s="2"/>
      <c r="CQ1761" s="2"/>
      <c r="CR1761" s="2"/>
      <c r="CS1761" s="2"/>
      <c r="CT1761" s="2"/>
      <c r="CU1761" s="2"/>
      <c r="CV1761" s="2"/>
      <c r="CW1761" s="2"/>
      <c r="CX1761" s="2"/>
      <c r="CY1761" s="2"/>
      <c r="CZ1761" s="2"/>
      <c r="DA1761" s="2"/>
      <c r="DB1761" s="2"/>
    </row>
    <row r="1762" spans="13:106">
      <c r="M1762" s="2"/>
      <c r="N1762" s="2"/>
      <c r="O1762" s="2"/>
      <c r="P1762" s="2"/>
      <c r="Q1762" s="2"/>
      <c r="R1762" s="2"/>
      <c r="S1762" s="2"/>
      <c r="T1762" s="2"/>
      <c r="U1762" s="2"/>
      <c r="V1762" s="2"/>
      <c r="W1762" s="2"/>
      <c r="X1762" s="2"/>
      <c r="Y1762" s="2"/>
      <c r="Z1762" s="2"/>
      <c r="AA1762" s="2"/>
      <c r="AB1762" s="2"/>
      <c r="AC1762" s="2"/>
      <c r="AD1762" s="2"/>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c r="BI1762" s="2"/>
      <c r="BJ1762" s="2"/>
      <c r="BK1762" s="2"/>
      <c r="BL1762" s="2"/>
      <c r="BM1762" s="2"/>
      <c r="BN1762" s="2"/>
      <c r="BO1762" s="2"/>
      <c r="BP1762" s="2"/>
      <c r="BQ1762" s="2"/>
      <c r="BR1762" s="2"/>
      <c r="BS1762" s="2"/>
      <c r="BT1762" s="2"/>
      <c r="BU1762" s="2"/>
      <c r="BV1762" s="2"/>
      <c r="BW1762" s="2"/>
      <c r="BX1762" s="2"/>
      <c r="BY1762" s="2"/>
      <c r="BZ1762" s="2"/>
      <c r="CA1762" s="2"/>
      <c r="CB1762" s="2"/>
      <c r="CC1762" s="2"/>
      <c r="CD1762" s="2"/>
      <c r="CE1762" s="2"/>
      <c r="CF1762" s="2"/>
      <c r="CG1762" s="2"/>
      <c r="CH1762" s="2"/>
      <c r="CI1762" s="2"/>
      <c r="CJ1762" s="2"/>
      <c r="CK1762" s="2"/>
      <c r="CL1762" s="2"/>
      <c r="CM1762" s="2"/>
      <c r="CN1762" s="2"/>
      <c r="CO1762" s="2"/>
      <c r="CP1762" s="2"/>
      <c r="CQ1762" s="2"/>
      <c r="CR1762" s="2"/>
      <c r="CS1762" s="2"/>
      <c r="CT1762" s="2"/>
      <c r="CU1762" s="2"/>
      <c r="CV1762" s="2"/>
      <c r="CW1762" s="2"/>
      <c r="CX1762" s="2"/>
      <c r="CY1762" s="2"/>
      <c r="CZ1762" s="2"/>
      <c r="DA1762" s="2"/>
      <c r="DB1762" s="2"/>
    </row>
    <row r="1763" spans="13:106">
      <c r="M1763" s="2"/>
      <c r="N1763" s="2"/>
      <c r="O1763" s="2"/>
      <c r="P1763" s="2"/>
      <c r="Q1763" s="2"/>
      <c r="R1763" s="2"/>
      <c r="S1763" s="2"/>
      <c r="T1763" s="2"/>
      <c r="U1763" s="2"/>
      <c r="V1763" s="2"/>
      <c r="W1763" s="2"/>
      <c r="X1763" s="2"/>
      <c r="Y1763" s="2"/>
      <c r="Z1763" s="2"/>
      <c r="AA1763" s="2"/>
      <c r="AB1763" s="2"/>
      <c r="AC1763" s="2"/>
      <c r="AD1763" s="2"/>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c r="BI1763" s="2"/>
      <c r="BJ1763" s="2"/>
      <c r="BK1763" s="2"/>
      <c r="BL1763" s="2"/>
      <c r="BM1763" s="2"/>
      <c r="BN1763" s="2"/>
      <c r="BO1763" s="2"/>
      <c r="BP1763" s="2"/>
      <c r="BQ1763" s="2"/>
      <c r="BR1763" s="2"/>
      <c r="BS1763" s="2"/>
      <c r="BT1763" s="2"/>
      <c r="BU1763" s="2"/>
      <c r="BV1763" s="2"/>
      <c r="BW1763" s="2"/>
      <c r="BX1763" s="2"/>
      <c r="BY1763" s="2"/>
      <c r="BZ1763" s="2"/>
      <c r="CA1763" s="2"/>
      <c r="CB1763" s="2"/>
      <c r="CC1763" s="2"/>
      <c r="CD1763" s="2"/>
      <c r="CE1763" s="2"/>
      <c r="CF1763" s="2"/>
      <c r="CG1763" s="2"/>
      <c r="CH1763" s="2"/>
      <c r="CI1763" s="2"/>
      <c r="CJ1763" s="2"/>
      <c r="CK1763" s="2"/>
      <c r="CL1763" s="2"/>
      <c r="CM1763" s="2"/>
      <c r="CN1763" s="2"/>
      <c r="CO1763" s="2"/>
      <c r="CP1763" s="2"/>
      <c r="CQ1763" s="2"/>
      <c r="CR1763" s="2"/>
      <c r="CS1763" s="2"/>
      <c r="CT1763" s="2"/>
      <c r="CU1763" s="2"/>
      <c r="CV1763" s="2"/>
      <c r="CW1763" s="2"/>
      <c r="CX1763" s="2"/>
      <c r="CY1763" s="2"/>
      <c r="CZ1763" s="2"/>
      <c r="DA1763" s="2"/>
      <c r="DB1763" s="2"/>
    </row>
    <row r="1764" spans="13:106">
      <c r="M1764" s="2"/>
      <c r="N1764" s="2"/>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c r="CC1764" s="2"/>
      <c r="CD1764" s="2"/>
      <c r="CE1764" s="2"/>
      <c r="CF1764" s="2"/>
      <c r="CG1764" s="2"/>
      <c r="CH1764" s="2"/>
      <c r="CI1764" s="2"/>
      <c r="CJ1764" s="2"/>
      <c r="CK1764" s="2"/>
      <c r="CL1764" s="2"/>
      <c r="CM1764" s="2"/>
      <c r="CN1764" s="2"/>
      <c r="CO1764" s="2"/>
      <c r="CP1764" s="2"/>
      <c r="CQ1764" s="2"/>
      <c r="CR1764" s="2"/>
      <c r="CS1764" s="2"/>
      <c r="CT1764" s="2"/>
      <c r="CU1764" s="2"/>
      <c r="CV1764" s="2"/>
      <c r="CW1764" s="2"/>
      <c r="CX1764" s="2"/>
      <c r="CY1764" s="2"/>
      <c r="CZ1764" s="2"/>
      <c r="DA1764" s="2"/>
      <c r="DB1764" s="2"/>
    </row>
    <row r="1765" spans="13:106">
      <c r="M1765" s="2"/>
      <c r="N1765" s="2"/>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c r="CQ1765" s="2"/>
      <c r="CR1765" s="2"/>
      <c r="CS1765" s="2"/>
      <c r="CT1765" s="2"/>
      <c r="CU1765" s="2"/>
      <c r="CV1765" s="2"/>
      <c r="CW1765" s="2"/>
      <c r="CX1765" s="2"/>
      <c r="CY1765" s="2"/>
      <c r="CZ1765" s="2"/>
      <c r="DA1765" s="2"/>
      <c r="DB1765" s="2"/>
    </row>
    <row r="1766" spans="13:106">
      <c r="M1766" s="2"/>
      <c r="N1766" s="2"/>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c r="CQ1766" s="2"/>
      <c r="CR1766" s="2"/>
      <c r="CS1766" s="2"/>
      <c r="CT1766" s="2"/>
      <c r="CU1766" s="2"/>
      <c r="CV1766" s="2"/>
      <c r="CW1766" s="2"/>
      <c r="CX1766" s="2"/>
      <c r="CY1766" s="2"/>
      <c r="CZ1766" s="2"/>
      <c r="DA1766" s="2"/>
      <c r="DB1766" s="2"/>
    </row>
    <row r="1767" spans="13:106">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row>
    <row r="1768" spans="13:106">
      <c r="M1768" s="2"/>
      <c r="N1768" s="2"/>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row>
    <row r="1769" spans="13:106">
      <c r="M1769" s="2"/>
      <c r="N1769" s="2"/>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row>
    <row r="1770" spans="13:106">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c r="CR1770" s="2"/>
      <c r="CS1770" s="2"/>
      <c r="CT1770" s="2"/>
      <c r="CU1770" s="2"/>
      <c r="CV1770" s="2"/>
      <c r="CW1770" s="2"/>
      <c r="CX1770" s="2"/>
      <c r="CY1770" s="2"/>
      <c r="CZ1770" s="2"/>
      <c r="DA1770" s="2"/>
      <c r="DB1770" s="2"/>
    </row>
    <row r="1771" spans="13:106">
      <c r="M1771" s="2"/>
      <c r="N1771" s="2"/>
      <c r="O1771" s="2"/>
      <c r="P1771" s="2"/>
      <c r="Q1771" s="2"/>
      <c r="R1771" s="2"/>
      <c r="S1771" s="2"/>
      <c r="T1771" s="2"/>
      <c r="U1771" s="2"/>
      <c r="V1771" s="2"/>
      <c r="W1771" s="2"/>
      <c r="X1771" s="2"/>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c r="CQ1771" s="2"/>
      <c r="CR1771" s="2"/>
      <c r="CS1771" s="2"/>
      <c r="CT1771" s="2"/>
      <c r="CU1771" s="2"/>
      <c r="CV1771" s="2"/>
      <c r="CW1771" s="2"/>
      <c r="CX1771" s="2"/>
      <c r="CY1771" s="2"/>
      <c r="CZ1771" s="2"/>
      <c r="DA1771" s="2"/>
      <c r="DB1771" s="2"/>
    </row>
    <row r="1772" spans="13:106">
      <c r="M1772" s="2"/>
      <c r="N1772" s="2"/>
      <c r="O1772" s="2"/>
      <c r="P1772" s="2"/>
      <c r="Q1772" s="2"/>
      <c r="R1772" s="2"/>
      <c r="S1772" s="2"/>
      <c r="T1772" s="2"/>
      <c r="U1772" s="2"/>
      <c r="V1772" s="2"/>
      <c r="W1772" s="2"/>
      <c r="X1772" s="2"/>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c r="CC1772" s="2"/>
      <c r="CD1772" s="2"/>
      <c r="CE1772" s="2"/>
      <c r="CF1772" s="2"/>
      <c r="CG1772" s="2"/>
      <c r="CH1772" s="2"/>
      <c r="CI1772" s="2"/>
      <c r="CJ1772" s="2"/>
      <c r="CK1772" s="2"/>
      <c r="CL1772" s="2"/>
      <c r="CM1772" s="2"/>
      <c r="CN1772" s="2"/>
      <c r="CO1772" s="2"/>
      <c r="CP1772" s="2"/>
      <c r="CQ1772" s="2"/>
      <c r="CR1772" s="2"/>
      <c r="CS1772" s="2"/>
      <c r="CT1772" s="2"/>
      <c r="CU1772" s="2"/>
      <c r="CV1772" s="2"/>
      <c r="CW1772" s="2"/>
      <c r="CX1772" s="2"/>
      <c r="CY1772" s="2"/>
      <c r="CZ1772" s="2"/>
      <c r="DA1772" s="2"/>
      <c r="DB1772" s="2"/>
    </row>
    <row r="1773" spans="13:106">
      <c r="M1773" s="2"/>
      <c r="N1773" s="2"/>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c r="CC1773" s="2"/>
      <c r="CD1773" s="2"/>
      <c r="CE1773" s="2"/>
      <c r="CF1773" s="2"/>
      <c r="CG1773" s="2"/>
      <c r="CH1773" s="2"/>
      <c r="CI1773" s="2"/>
      <c r="CJ1773" s="2"/>
      <c r="CK1773" s="2"/>
      <c r="CL1773" s="2"/>
      <c r="CM1773" s="2"/>
      <c r="CN1773" s="2"/>
      <c r="CO1773" s="2"/>
      <c r="CP1773" s="2"/>
      <c r="CQ1773" s="2"/>
      <c r="CR1773" s="2"/>
      <c r="CS1773" s="2"/>
      <c r="CT1773" s="2"/>
      <c r="CU1773" s="2"/>
      <c r="CV1773" s="2"/>
      <c r="CW1773" s="2"/>
      <c r="CX1773" s="2"/>
      <c r="CY1773" s="2"/>
      <c r="CZ1773" s="2"/>
      <c r="DA1773" s="2"/>
      <c r="DB1773" s="2"/>
    </row>
    <row r="1774" spans="13:106">
      <c r="M1774" s="2"/>
      <c r="N1774" s="2"/>
      <c r="O1774" s="2"/>
      <c r="P1774" s="2"/>
      <c r="Q1774" s="2"/>
      <c r="R1774" s="2"/>
      <c r="S1774" s="2"/>
      <c r="T1774" s="2"/>
      <c r="U1774" s="2"/>
      <c r="V1774" s="2"/>
      <c r="W1774" s="2"/>
      <c r="X1774" s="2"/>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c r="CC1774" s="2"/>
      <c r="CD1774" s="2"/>
      <c r="CE1774" s="2"/>
      <c r="CF1774" s="2"/>
      <c r="CG1774" s="2"/>
      <c r="CH1774" s="2"/>
      <c r="CI1774" s="2"/>
      <c r="CJ1774" s="2"/>
      <c r="CK1774" s="2"/>
      <c r="CL1774" s="2"/>
      <c r="CM1774" s="2"/>
      <c r="CN1774" s="2"/>
      <c r="CO1774" s="2"/>
      <c r="CP1774" s="2"/>
      <c r="CQ1774" s="2"/>
      <c r="CR1774" s="2"/>
      <c r="CS1774" s="2"/>
      <c r="CT1774" s="2"/>
      <c r="CU1774" s="2"/>
      <c r="CV1774" s="2"/>
      <c r="CW1774" s="2"/>
      <c r="CX1774" s="2"/>
      <c r="CY1774" s="2"/>
      <c r="CZ1774" s="2"/>
      <c r="DA1774" s="2"/>
      <c r="DB1774" s="2"/>
    </row>
    <row r="1775" spans="13:106">
      <c r="M1775" s="2"/>
      <c r="N1775" s="2"/>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c r="BI1775" s="2"/>
      <c r="BJ1775" s="2"/>
      <c r="BK1775" s="2"/>
      <c r="BL1775" s="2"/>
      <c r="BM1775" s="2"/>
      <c r="BN1775" s="2"/>
      <c r="BO1775" s="2"/>
      <c r="BP1775" s="2"/>
      <c r="BQ1775" s="2"/>
      <c r="BR1775" s="2"/>
      <c r="BS1775" s="2"/>
      <c r="BT1775" s="2"/>
      <c r="BU1775" s="2"/>
      <c r="BV1775" s="2"/>
      <c r="BW1775" s="2"/>
      <c r="BX1775" s="2"/>
      <c r="BY1775" s="2"/>
      <c r="BZ1775" s="2"/>
      <c r="CA1775" s="2"/>
      <c r="CB1775" s="2"/>
      <c r="CC1775" s="2"/>
      <c r="CD1775" s="2"/>
      <c r="CE1775" s="2"/>
      <c r="CF1775" s="2"/>
      <c r="CG1775" s="2"/>
      <c r="CH1775" s="2"/>
      <c r="CI1775" s="2"/>
      <c r="CJ1775" s="2"/>
      <c r="CK1775" s="2"/>
      <c r="CL1775" s="2"/>
      <c r="CM1775" s="2"/>
      <c r="CN1775" s="2"/>
      <c r="CO1775" s="2"/>
      <c r="CP1775" s="2"/>
      <c r="CQ1775" s="2"/>
      <c r="CR1775" s="2"/>
      <c r="CS1775" s="2"/>
      <c r="CT1775" s="2"/>
      <c r="CU1775" s="2"/>
      <c r="CV1775" s="2"/>
      <c r="CW1775" s="2"/>
      <c r="CX1775" s="2"/>
      <c r="CY1775" s="2"/>
      <c r="CZ1775" s="2"/>
      <c r="DA1775" s="2"/>
      <c r="DB1775" s="2"/>
    </row>
    <row r="1776" spans="13:106">
      <c r="M1776" s="2"/>
      <c r="N1776" s="2"/>
      <c r="O1776" s="2"/>
      <c r="P1776" s="2"/>
      <c r="Q1776" s="2"/>
      <c r="R1776" s="2"/>
      <c r="S1776" s="2"/>
      <c r="T1776" s="2"/>
      <c r="U1776" s="2"/>
      <c r="V1776" s="2"/>
      <c r="W1776" s="2"/>
      <c r="X1776" s="2"/>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c r="BI1776" s="2"/>
      <c r="BJ1776" s="2"/>
      <c r="BK1776" s="2"/>
      <c r="BL1776" s="2"/>
      <c r="BM1776" s="2"/>
      <c r="BN1776" s="2"/>
      <c r="BO1776" s="2"/>
      <c r="BP1776" s="2"/>
      <c r="BQ1776" s="2"/>
      <c r="BR1776" s="2"/>
      <c r="BS1776" s="2"/>
      <c r="BT1776" s="2"/>
      <c r="BU1776" s="2"/>
      <c r="BV1776" s="2"/>
      <c r="BW1776" s="2"/>
      <c r="BX1776" s="2"/>
      <c r="BY1776" s="2"/>
      <c r="BZ1776" s="2"/>
      <c r="CA1776" s="2"/>
      <c r="CB1776" s="2"/>
      <c r="CC1776" s="2"/>
      <c r="CD1776" s="2"/>
      <c r="CE1776" s="2"/>
      <c r="CF1776" s="2"/>
      <c r="CG1776" s="2"/>
      <c r="CH1776" s="2"/>
      <c r="CI1776" s="2"/>
      <c r="CJ1776" s="2"/>
      <c r="CK1776" s="2"/>
      <c r="CL1776" s="2"/>
      <c r="CM1776" s="2"/>
      <c r="CN1776" s="2"/>
      <c r="CO1776" s="2"/>
      <c r="CP1776" s="2"/>
      <c r="CQ1776" s="2"/>
      <c r="CR1776" s="2"/>
      <c r="CS1776" s="2"/>
      <c r="CT1776" s="2"/>
      <c r="CU1776" s="2"/>
      <c r="CV1776" s="2"/>
      <c r="CW1776" s="2"/>
      <c r="CX1776" s="2"/>
      <c r="CY1776" s="2"/>
      <c r="CZ1776" s="2"/>
      <c r="DA1776" s="2"/>
      <c r="DB1776" s="2"/>
    </row>
    <row r="1777" spans="13:106">
      <c r="M1777" s="2"/>
      <c r="N1777" s="2"/>
      <c r="O1777" s="2"/>
      <c r="P1777" s="2"/>
      <c r="Q1777" s="2"/>
      <c r="R1777" s="2"/>
      <c r="S1777" s="2"/>
      <c r="T1777" s="2"/>
      <c r="U1777" s="2"/>
      <c r="V1777" s="2"/>
      <c r="W1777" s="2"/>
      <c r="X1777" s="2"/>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c r="CC1777" s="2"/>
      <c r="CD1777" s="2"/>
      <c r="CE1777" s="2"/>
      <c r="CF1777" s="2"/>
      <c r="CG1777" s="2"/>
      <c r="CH1777" s="2"/>
      <c r="CI1777" s="2"/>
      <c r="CJ1777" s="2"/>
      <c r="CK1777" s="2"/>
      <c r="CL1777" s="2"/>
      <c r="CM1777" s="2"/>
      <c r="CN1777" s="2"/>
      <c r="CO1777" s="2"/>
      <c r="CP1777" s="2"/>
      <c r="CQ1777" s="2"/>
      <c r="CR1777" s="2"/>
      <c r="CS1777" s="2"/>
      <c r="CT1777" s="2"/>
      <c r="CU1777" s="2"/>
      <c r="CV1777" s="2"/>
      <c r="CW1777" s="2"/>
      <c r="CX1777" s="2"/>
      <c r="CY1777" s="2"/>
      <c r="CZ1777" s="2"/>
      <c r="DA1777" s="2"/>
      <c r="DB1777" s="2"/>
    </row>
    <row r="1778" spans="13:106">
      <c r="M1778" s="2"/>
      <c r="N1778" s="2"/>
      <c r="O1778" s="2"/>
      <c r="P1778" s="2"/>
      <c r="Q1778" s="2"/>
      <c r="R1778" s="2"/>
      <c r="S1778" s="2"/>
      <c r="T1778" s="2"/>
      <c r="U1778" s="2"/>
      <c r="V1778" s="2"/>
      <c r="W1778" s="2"/>
      <c r="X1778" s="2"/>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c r="CC1778" s="2"/>
      <c r="CD1778" s="2"/>
      <c r="CE1778" s="2"/>
      <c r="CF1778" s="2"/>
      <c r="CG1778" s="2"/>
      <c r="CH1778" s="2"/>
      <c r="CI1778" s="2"/>
      <c r="CJ1778" s="2"/>
      <c r="CK1778" s="2"/>
      <c r="CL1778" s="2"/>
      <c r="CM1778" s="2"/>
      <c r="CN1778" s="2"/>
      <c r="CO1778" s="2"/>
      <c r="CP1778" s="2"/>
      <c r="CQ1778" s="2"/>
      <c r="CR1778" s="2"/>
      <c r="CS1778" s="2"/>
      <c r="CT1778" s="2"/>
      <c r="CU1778" s="2"/>
      <c r="CV1778" s="2"/>
      <c r="CW1778" s="2"/>
      <c r="CX1778" s="2"/>
      <c r="CY1778" s="2"/>
      <c r="CZ1778" s="2"/>
      <c r="DA1778" s="2"/>
      <c r="DB1778" s="2"/>
    </row>
    <row r="1779" spans="13:106">
      <c r="M1779" s="2"/>
      <c r="N1779" s="2"/>
      <c r="O1779" s="2"/>
      <c r="P1779" s="2"/>
      <c r="Q1779" s="2"/>
      <c r="R1779" s="2"/>
      <c r="S1779" s="2"/>
      <c r="T1779" s="2"/>
      <c r="U1779" s="2"/>
      <c r="V1779" s="2"/>
      <c r="W1779" s="2"/>
      <c r="X1779" s="2"/>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c r="CQ1779" s="2"/>
      <c r="CR1779" s="2"/>
      <c r="CS1779" s="2"/>
      <c r="CT1779" s="2"/>
      <c r="CU1779" s="2"/>
      <c r="CV1779" s="2"/>
      <c r="CW1779" s="2"/>
      <c r="CX1779" s="2"/>
      <c r="CY1779" s="2"/>
      <c r="CZ1779" s="2"/>
      <c r="DA1779" s="2"/>
      <c r="DB1779" s="2"/>
    </row>
    <row r="1780" spans="13:106">
      <c r="M1780" s="2"/>
      <c r="N1780" s="2"/>
      <c r="O1780" s="2"/>
      <c r="P1780" s="2"/>
      <c r="Q1780" s="2"/>
      <c r="R1780" s="2"/>
      <c r="S1780" s="2"/>
      <c r="T1780" s="2"/>
      <c r="U1780" s="2"/>
      <c r="V1780" s="2"/>
      <c r="W1780" s="2"/>
      <c r="X1780" s="2"/>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c r="CR1780" s="2"/>
      <c r="CS1780" s="2"/>
      <c r="CT1780" s="2"/>
      <c r="CU1780" s="2"/>
      <c r="CV1780" s="2"/>
      <c r="CW1780" s="2"/>
      <c r="CX1780" s="2"/>
      <c r="CY1780" s="2"/>
      <c r="CZ1780" s="2"/>
      <c r="DA1780" s="2"/>
      <c r="DB1780" s="2"/>
    </row>
    <row r="1781" spans="13:106">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c r="CQ1781" s="2"/>
      <c r="CR1781" s="2"/>
      <c r="CS1781" s="2"/>
      <c r="CT1781" s="2"/>
      <c r="CU1781" s="2"/>
      <c r="CV1781" s="2"/>
      <c r="CW1781" s="2"/>
      <c r="CX1781" s="2"/>
      <c r="CY1781" s="2"/>
      <c r="CZ1781" s="2"/>
      <c r="DA1781" s="2"/>
      <c r="DB1781" s="2"/>
    </row>
    <row r="1782" spans="13:106">
      <c r="M1782" s="2"/>
      <c r="N1782" s="2"/>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c r="CQ1782" s="2"/>
      <c r="CR1782" s="2"/>
      <c r="CS1782" s="2"/>
      <c r="CT1782" s="2"/>
      <c r="CU1782" s="2"/>
      <c r="CV1782" s="2"/>
      <c r="CW1782" s="2"/>
      <c r="CX1782" s="2"/>
      <c r="CY1782" s="2"/>
      <c r="CZ1782" s="2"/>
      <c r="DA1782" s="2"/>
      <c r="DB1782" s="2"/>
    </row>
    <row r="1783" spans="13:106">
      <c r="M1783" s="2"/>
      <c r="N1783" s="2"/>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c r="CQ1783" s="2"/>
      <c r="CR1783" s="2"/>
      <c r="CS1783" s="2"/>
      <c r="CT1783" s="2"/>
      <c r="CU1783" s="2"/>
      <c r="CV1783" s="2"/>
      <c r="CW1783" s="2"/>
      <c r="CX1783" s="2"/>
      <c r="CY1783" s="2"/>
      <c r="CZ1783" s="2"/>
      <c r="DA1783" s="2"/>
      <c r="DB1783" s="2"/>
    </row>
    <row r="1784" spans="13:106">
      <c r="M1784" s="2"/>
      <c r="N1784" s="2"/>
      <c r="O1784" s="2"/>
      <c r="P1784" s="2"/>
      <c r="Q1784" s="2"/>
      <c r="R1784" s="2"/>
      <c r="S1784" s="2"/>
      <c r="T1784" s="2"/>
      <c r="U1784" s="2"/>
      <c r="V1784" s="2"/>
      <c r="W1784" s="2"/>
      <c r="X1784" s="2"/>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c r="CQ1784" s="2"/>
      <c r="CR1784" s="2"/>
      <c r="CS1784" s="2"/>
      <c r="CT1784" s="2"/>
      <c r="CU1784" s="2"/>
      <c r="CV1784" s="2"/>
      <c r="CW1784" s="2"/>
      <c r="CX1784" s="2"/>
      <c r="CY1784" s="2"/>
      <c r="CZ1784" s="2"/>
      <c r="DA1784" s="2"/>
      <c r="DB1784" s="2"/>
    </row>
    <row r="1785" spans="13:106">
      <c r="M1785" s="2"/>
      <c r="N1785" s="2"/>
      <c r="O1785" s="2"/>
      <c r="P1785" s="2"/>
      <c r="Q1785" s="2"/>
      <c r="R1785" s="2"/>
      <c r="S1785" s="2"/>
      <c r="T1785" s="2"/>
      <c r="U1785" s="2"/>
      <c r="V1785" s="2"/>
      <c r="W1785" s="2"/>
      <c r="X1785" s="2"/>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c r="CC1785" s="2"/>
      <c r="CD1785" s="2"/>
      <c r="CE1785" s="2"/>
      <c r="CF1785" s="2"/>
      <c r="CG1785" s="2"/>
      <c r="CH1785" s="2"/>
      <c r="CI1785" s="2"/>
      <c r="CJ1785" s="2"/>
      <c r="CK1785" s="2"/>
      <c r="CL1785" s="2"/>
      <c r="CM1785" s="2"/>
      <c r="CN1785" s="2"/>
      <c r="CO1785" s="2"/>
      <c r="CP1785" s="2"/>
      <c r="CQ1785" s="2"/>
      <c r="CR1785" s="2"/>
      <c r="CS1785" s="2"/>
      <c r="CT1785" s="2"/>
      <c r="CU1785" s="2"/>
      <c r="CV1785" s="2"/>
      <c r="CW1785" s="2"/>
      <c r="CX1785" s="2"/>
      <c r="CY1785" s="2"/>
      <c r="CZ1785" s="2"/>
      <c r="DA1785" s="2"/>
      <c r="DB1785" s="2"/>
    </row>
    <row r="1786" spans="13:106">
      <c r="M1786" s="2"/>
      <c r="N1786" s="2"/>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c r="CC1786" s="2"/>
      <c r="CD1786" s="2"/>
      <c r="CE1786" s="2"/>
      <c r="CF1786" s="2"/>
      <c r="CG1786" s="2"/>
      <c r="CH1786" s="2"/>
      <c r="CI1786" s="2"/>
      <c r="CJ1786" s="2"/>
      <c r="CK1786" s="2"/>
      <c r="CL1786" s="2"/>
      <c r="CM1786" s="2"/>
      <c r="CN1786" s="2"/>
      <c r="CO1786" s="2"/>
      <c r="CP1786" s="2"/>
      <c r="CQ1786" s="2"/>
      <c r="CR1786" s="2"/>
      <c r="CS1786" s="2"/>
      <c r="CT1786" s="2"/>
      <c r="CU1786" s="2"/>
      <c r="CV1786" s="2"/>
      <c r="CW1786" s="2"/>
      <c r="CX1786" s="2"/>
      <c r="CY1786" s="2"/>
      <c r="CZ1786" s="2"/>
      <c r="DA1786" s="2"/>
      <c r="DB1786" s="2"/>
    </row>
    <row r="1787" spans="13:106">
      <c r="M1787" s="2"/>
      <c r="N1787" s="2"/>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c r="CC1787" s="2"/>
      <c r="CD1787" s="2"/>
      <c r="CE1787" s="2"/>
      <c r="CF1787" s="2"/>
      <c r="CG1787" s="2"/>
      <c r="CH1787" s="2"/>
      <c r="CI1787" s="2"/>
      <c r="CJ1787" s="2"/>
      <c r="CK1787" s="2"/>
      <c r="CL1787" s="2"/>
      <c r="CM1787" s="2"/>
      <c r="CN1787" s="2"/>
      <c r="CO1787" s="2"/>
      <c r="CP1787" s="2"/>
      <c r="CQ1787" s="2"/>
      <c r="CR1787" s="2"/>
      <c r="CS1787" s="2"/>
      <c r="CT1787" s="2"/>
      <c r="CU1787" s="2"/>
      <c r="CV1787" s="2"/>
      <c r="CW1787" s="2"/>
      <c r="CX1787" s="2"/>
      <c r="CY1787" s="2"/>
      <c r="CZ1787" s="2"/>
      <c r="DA1787" s="2"/>
      <c r="DB1787" s="2"/>
    </row>
    <row r="1788" spans="13:106">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c r="CR1788" s="2"/>
      <c r="CS1788" s="2"/>
      <c r="CT1788" s="2"/>
      <c r="CU1788" s="2"/>
      <c r="CV1788" s="2"/>
      <c r="CW1788" s="2"/>
      <c r="CX1788" s="2"/>
      <c r="CY1788" s="2"/>
      <c r="CZ1788" s="2"/>
      <c r="DA1788" s="2"/>
      <c r="DB1788" s="2"/>
    </row>
    <row r="1789" spans="13:106">
      <c r="M1789" s="2"/>
      <c r="N1789" s="2"/>
      <c r="O1789" s="2"/>
      <c r="P1789" s="2"/>
      <c r="Q1789" s="2"/>
      <c r="R1789" s="2"/>
      <c r="S1789" s="2"/>
      <c r="T1789" s="2"/>
      <c r="U1789" s="2"/>
      <c r="V1789" s="2"/>
      <c r="W1789" s="2"/>
      <c r="X1789" s="2"/>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row>
    <row r="1790" spans="13:106">
      <c r="M1790" s="2"/>
      <c r="N1790" s="2"/>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row>
    <row r="1791" spans="13:106">
      <c r="M1791" s="2"/>
      <c r="N1791" s="2"/>
      <c r="O1791" s="2"/>
      <c r="P1791" s="2"/>
      <c r="Q1791" s="2"/>
      <c r="R1791" s="2"/>
      <c r="S1791" s="2"/>
      <c r="T1791" s="2"/>
      <c r="U1791" s="2"/>
      <c r="V1791" s="2"/>
      <c r="W1791" s="2"/>
      <c r="X1791" s="2"/>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row>
    <row r="1792" spans="13:106">
      <c r="M1792" s="2"/>
      <c r="N1792" s="2"/>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row>
    <row r="1793" spans="13:106">
      <c r="M1793" s="2"/>
      <c r="N1793" s="2"/>
      <c r="O1793" s="2"/>
      <c r="P1793" s="2"/>
      <c r="Q1793" s="2"/>
      <c r="R1793" s="2"/>
      <c r="S1793" s="2"/>
      <c r="T1793" s="2"/>
      <c r="U1793" s="2"/>
      <c r="V1793" s="2"/>
      <c r="W1793" s="2"/>
      <c r="X1793" s="2"/>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c r="CR1793" s="2"/>
      <c r="CS1793" s="2"/>
      <c r="CT1793" s="2"/>
      <c r="CU1793" s="2"/>
      <c r="CV1793" s="2"/>
      <c r="CW1793" s="2"/>
      <c r="CX1793" s="2"/>
      <c r="CY1793" s="2"/>
      <c r="CZ1793" s="2"/>
      <c r="DA1793" s="2"/>
      <c r="DB1793" s="2"/>
    </row>
    <row r="1794" spans="13:106">
      <c r="M1794" s="2"/>
      <c r="N1794" s="2"/>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c r="CC1794" s="2"/>
      <c r="CD1794" s="2"/>
      <c r="CE1794" s="2"/>
      <c r="CF1794" s="2"/>
      <c r="CG1794" s="2"/>
      <c r="CH1794" s="2"/>
      <c r="CI1794" s="2"/>
      <c r="CJ1794" s="2"/>
      <c r="CK1794" s="2"/>
      <c r="CL1794" s="2"/>
      <c r="CM1794" s="2"/>
      <c r="CN1794" s="2"/>
      <c r="CO1794" s="2"/>
      <c r="CP1794" s="2"/>
      <c r="CQ1794" s="2"/>
      <c r="CR1794" s="2"/>
      <c r="CS1794" s="2"/>
      <c r="CT1794" s="2"/>
      <c r="CU1794" s="2"/>
      <c r="CV1794" s="2"/>
      <c r="CW1794" s="2"/>
      <c r="CX1794" s="2"/>
      <c r="CY1794" s="2"/>
      <c r="CZ1794" s="2"/>
      <c r="DA1794" s="2"/>
      <c r="DB1794" s="2"/>
    </row>
    <row r="1795" spans="13:106">
      <c r="M1795" s="2"/>
      <c r="N1795" s="2"/>
      <c r="O1795" s="2"/>
      <c r="P1795" s="2"/>
      <c r="Q1795" s="2"/>
      <c r="R1795" s="2"/>
      <c r="S1795" s="2"/>
      <c r="T1795" s="2"/>
      <c r="U1795" s="2"/>
      <c r="V1795" s="2"/>
      <c r="W1795" s="2"/>
      <c r="X1795" s="2"/>
      <c r="Y1795" s="2"/>
      <c r="Z1795" s="2"/>
      <c r="AA1795" s="2"/>
      <c r="AB1795" s="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c r="BI1795" s="2"/>
      <c r="BJ1795" s="2"/>
      <c r="BK1795" s="2"/>
      <c r="BL1795" s="2"/>
      <c r="BM1795" s="2"/>
      <c r="BN1795" s="2"/>
      <c r="BO1795" s="2"/>
      <c r="BP1795" s="2"/>
      <c r="BQ1795" s="2"/>
      <c r="BR1795" s="2"/>
      <c r="BS1795" s="2"/>
      <c r="BT1795" s="2"/>
      <c r="BU1795" s="2"/>
      <c r="BV1795" s="2"/>
      <c r="BW1795" s="2"/>
      <c r="BX1795" s="2"/>
      <c r="BY1795" s="2"/>
      <c r="BZ1795" s="2"/>
      <c r="CA1795" s="2"/>
      <c r="CB1795" s="2"/>
      <c r="CC1795" s="2"/>
      <c r="CD1795" s="2"/>
      <c r="CE1795" s="2"/>
      <c r="CF1795" s="2"/>
      <c r="CG1795" s="2"/>
      <c r="CH1795" s="2"/>
      <c r="CI1795" s="2"/>
      <c r="CJ1795" s="2"/>
      <c r="CK1795" s="2"/>
      <c r="CL1795" s="2"/>
      <c r="CM1795" s="2"/>
      <c r="CN1795" s="2"/>
      <c r="CO1795" s="2"/>
      <c r="CP1795" s="2"/>
      <c r="CQ1795" s="2"/>
      <c r="CR1795" s="2"/>
      <c r="CS1795" s="2"/>
      <c r="CT1795" s="2"/>
      <c r="CU1795" s="2"/>
      <c r="CV1795" s="2"/>
      <c r="CW1795" s="2"/>
      <c r="CX1795" s="2"/>
      <c r="CY1795" s="2"/>
      <c r="CZ1795" s="2"/>
      <c r="DA1795" s="2"/>
      <c r="DB1795" s="2"/>
    </row>
    <row r="1796" spans="13:106">
      <c r="M1796" s="2"/>
      <c r="N1796" s="2"/>
      <c r="O1796" s="2"/>
      <c r="P1796" s="2"/>
      <c r="Q1796" s="2"/>
      <c r="R1796" s="2"/>
      <c r="S1796" s="2"/>
      <c r="T1796" s="2"/>
      <c r="U1796" s="2"/>
      <c r="V1796" s="2"/>
      <c r="W1796" s="2"/>
      <c r="X1796" s="2"/>
      <c r="Y1796" s="2"/>
      <c r="Z1796" s="2"/>
      <c r="AA1796" s="2"/>
      <c r="AB1796" s="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c r="BI1796" s="2"/>
      <c r="BJ1796" s="2"/>
      <c r="BK1796" s="2"/>
      <c r="BL1796" s="2"/>
      <c r="BM1796" s="2"/>
      <c r="BN1796" s="2"/>
      <c r="BO1796" s="2"/>
      <c r="BP1796" s="2"/>
      <c r="BQ1796" s="2"/>
      <c r="BR1796" s="2"/>
      <c r="BS1796" s="2"/>
      <c r="BT1796" s="2"/>
      <c r="BU1796" s="2"/>
      <c r="BV1796" s="2"/>
      <c r="BW1796" s="2"/>
      <c r="BX1796" s="2"/>
      <c r="BY1796" s="2"/>
      <c r="BZ1796" s="2"/>
      <c r="CA1796" s="2"/>
      <c r="CB1796" s="2"/>
      <c r="CC1796" s="2"/>
      <c r="CD1796" s="2"/>
      <c r="CE1796" s="2"/>
      <c r="CF1796" s="2"/>
      <c r="CG1796" s="2"/>
      <c r="CH1796" s="2"/>
      <c r="CI1796" s="2"/>
      <c r="CJ1796" s="2"/>
      <c r="CK1796" s="2"/>
      <c r="CL1796" s="2"/>
      <c r="CM1796" s="2"/>
      <c r="CN1796" s="2"/>
      <c r="CO1796" s="2"/>
      <c r="CP1796" s="2"/>
      <c r="CQ1796" s="2"/>
      <c r="CR1796" s="2"/>
      <c r="CS1796" s="2"/>
      <c r="CT1796" s="2"/>
      <c r="CU1796" s="2"/>
      <c r="CV1796" s="2"/>
      <c r="CW1796" s="2"/>
      <c r="CX1796" s="2"/>
      <c r="CY1796" s="2"/>
      <c r="CZ1796" s="2"/>
      <c r="DA1796" s="2"/>
      <c r="DB1796" s="2"/>
    </row>
    <row r="1797" spans="13:106">
      <c r="M1797" s="2"/>
      <c r="N1797" s="2"/>
      <c r="O1797" s="2"/>
      <c r="P1797" s="2"/>
      <c r="Q1797" s="2"/>
      <c r="R1797" s="2"/>
      <c r="S1797" s="2"/>
      <c r="T1797" s="2"/>
      <c r="U1797" s="2"/>
      <c r="V1797" s="2"/>
      <c r="W1797" s="2"/>
      <c r="X1797" s="2"/>
      <c r="Y1797" s="2"/>
      <c r="Z1797" s="2"/>
      <c r="AA1797" s="2"/>
      <c r="AB1797" s="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c r="BR1797" s="2"/>
      <c r="BS1797" s="2"/>
      <c r="BT1797" s="2"/>
      <c r="BU1797" s="2"/>
      <c r="BV1797" s="2"/>
      <c r="BW1797" s="2"/>
      <c r="BX1797" s="2"/>
      <c r="BY1797" s="2"/>
      <c r="BZ1797" s="2"/>
      <c r="CA1797" s="2"/>
      <c r="CB1797" s="2"/>
      <c r="CC1797" s="2"/>
      <c r="CD1797" s="2"/>
      <c r="CE1797" s="2"/>
      <c r="CF1797" s="2"/>
      <c r="CG1797" s="2"/>
      <c r="CH1797" s="2"/>
      <c r="CI1797" s="2"/>
      <c r="CJ1797" s="2"/>
      <c r="CK1797" s="2"/>
      <c r="CL1797" s="2"/>
      <c r="CM1797" s="2"/>
      <c r="CN1797" s="2"/>
      <c r="CO1797" s="2"/>
      <c r="CP1797" s="2"/>
      <c r="CQ1797" s="2"/>
      <c r="CR1797" s="2"/>
      <c r="CS1797" s="2"/>
      <c r="CT1797" s="2"/>
      <c r="CU1797" s="2"/>
      <c r="CV1797" s="2"/>
      <c r="CW1797" s="2"/>
      <c r="CX1797" s="2"/>
      <c r="CY1797" s="2"/>
      <c r="CZ1797" s="2"/>
      <c r="DA1797" s="2"/>
      <c r="DB1797" s="2"/>
    </row>
    <row r="1798" spans="13:106">
      <c r="M1798" s="2"/>
      <c r="N1798" s="2"/>
      <c r="O1798" s="2"/>
      <c r="P1798" s="2"/>
      <c r="Q1798" s="2"/>
      <c r="R1798" s="2"/>
      <c r="S1798" s="2"/>
      <c r="T1798" s="2"/>
      <c r="U1798" s="2"/>
      <c r="V1798" s="2"/>
      <c r="W1798" s="2"/>
      <c r="X1798" s="2"/>
      <c r="Y1798" s="2"/>
      <c r="Z1798" s="2"/>
      <c r="AA1798" s="2"/>
      <c r="AB1798" s="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c r="BR1798" s="2"/>
      <c r="BS1798" s="2"/>
      <c r="BT1798" s="2"/>
      <c r="BU1798" s="2"/>
      <c r="BV1798" s="2"/>
      <c r="BW1798" s="2"/>
      <c r="BX1798" s="2"/>
      <c r="BY1798" s="2"/>
      <c r="BZ1798" s="2"/>
      <c r="CA1798" s="2"/>
      <c r="CB1798" s="2"/>
      <c r="CC1798" s="2"/>
      <c r="CD1798" s="2"/>
      <c r="CE1798" s="2"/>
      <c r="CF1798" s="2"/>
      <c r="CG1798" s="2"/>
      <c r="CH1798" s="2"/>
      <c r="CI1798" s="2"/>
      <c r="CJ1798" s="2"/>
      <c r="CK1798" s="2"/>
      <c r="CL1798" s="2"/>
      <c r="CM1798" s="2"/>
      <c r="CN1798" s="2"/>
      <c r="CO1798" s="2"/>
      <c r="CP1798" s="2"/>
      <c r="CQ1798" s="2"/>
      <c r="CR1798" s="2"/>
      <c r="CS1798" s="2"/>
      <c r="CT1798" s="2"/>
      <c r="CU1798" s="2"/>
      <c r="CV1798" s="2"/>
      <c r="CW1798" s="2"/>
      <c r="CX1798" s="2"/>
      <c r="CY1798" s="2"/>
      <c r="CZ1798" s="2"/>
      <c r="DA1798" s="2"/>
      <c r="DB1798" s="2"/>
    </row>
    <row r="1799" spans="13:106">
      <c r="M1799" s="2"/>
      <c r="N1799" s="2"/>
      <c r="O1799" s="2"/>
      <c r="P1799" s="2"/>
      <c r="Q1799" s="2"/>
      <c r="R1799" s="2"/>
      <c r="S1799" s="2"/>
      <c r="T1799" s="2"/>
      <c r="U1799" s="2"/>
      <c r="V1799" s="2"/>
      <c r="W1799" s="2"/>
      <c r="X1799" s="2"/>
      <c r="Y1799" s="2"/>
      <c r="Z1799" s="2"/>
      <c r="AA1799" s="2"/>
      <c r="AB1799" s="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c r="CR1799" s="2"/>
      <c r="CS1799" s="2"/>
      <c r="CT1799" s="2"/>
      <c r="CU1799" s="2"/>
      <c r="CV1799" s="2"/>
      <c r="CW1799" s="2"/>
      <c r="CX1799" s="2"/>
      <c r="CY1799" s="2"/>
      <c r="CZ1799" s="2"/>
      <c r="DA1799" s="2"/>
      <c r="DB1799" s="2"/>
    </row>
    <row r="1800" spans="13:106">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c r="CR1800" s="2"/>
      <c r="CS1800" s="2"/>
      <c r="CT1800" s="2"/>
      <c r="CU1800" s="2"/>
      <c r="CV1800" s="2"/>
      <c r="CW1800" s="2"/>
      <c r="CX1800" s="2"/>
      <c r="CY1800" s="2"/>
      <c r="CZ1800" s="2"/>
      <c r="DA1800" s="2"/>
      <c r="DB1800" s="2"/>
    </row>
    <row r="1801" spans="13:106">
      <c r="M1801" s="2"/>
      <c r="N1801" s="2"/>
      <c r="O1801" s="2"/>
      <c r="P1801" s="2"/>
      <c r="Q1801" s="2"/>
      <c r="R1801" s="2"/>
      <c r="S1801" s="2"/>
      <c r="T1801" s="2"/>
      <c r="U1801" s="2"/>
      <c r="V1801" s="2"/>
      <c r="W1801" s="2"/>
      <c r="X1801" s="2"/>
      <c r="Y1801" s="2"/>
      <c r="Z1801" s="2"/>
      <c r="AA1801" s="2"/>
      <c r="AB1801" s="2"/>
      <c r="AC1801" s="2"/>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row>
    <row r="1802" spans="13:106">
      <c r="M1802" s="2"/>
      <c r="N1802" s="2"/>
      <c r="O1802" s="2"/>
      <c r="P1802" s="2"/>
      <c r="Q1802" s="2"/>
      <c r="R1802" s="2"/>
      <c r="S1802" s="2"/>
      <c r="T1802" s="2"/>
      <c r="U1802" s="2"/>
      <c r="V1802" s="2"/>
      <c r="W1802" s="2"/>
      <c r="X1802" s="2"/>
      <c r="Y1802" s="2"/>
      <c r="Z1802" s="2"/>
      <c r="AA1802" s="2"/>
      <c r="AB1802" s="2"/>
      <c r="AC1802" s="2"/>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row>
    <row r="1803" spans="13:106">
      <c r="M1803" s="2"/>
      <c r="N1803" s="2"/>
      <c r="O1803" s="2"/>
      <c r="P1803" s="2"/>
      <c r="Q1803" s="2"/>
      <c r="R1803" s="2"/>
      <c r="S1803" s="2"/>
      <c r="T1803" s="2"/>
      <c r="U1803" s="2"/>
      <c r="V1803" s="2"/>
      <c r="W1803" s="2"/>
      <c r="X1803" s="2"/>
      <c r="Y1803" s="2"/>
      <c r="Z1803" s="2"/>
      <c r="AA1803" s="2"/>
      <c r="AB1803" s="2"/>
      <c r="AC1803" s="2"/>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row>
    <row r="1804" spans="13:106">
      <c r="M1804" s="2"/>
      <c r="N1804" s="2"/>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row>
    <row r="1805" spans="13:106">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row>
    <row r="1806" spans="13:106">
      <c r="M1806" s="2"/>
      <c r="N1806" s="2"/>
      <c r="O1806" s="2"/>
      <c r="P1806" s="2"/>
      <c r="Q1806" s="2"/>
      <c r="R1806" s="2"/>
      <c r="S1806" s="2"/>
      <c r="T1806" s="2"/>
      <c r="U1806" s="2"/>
      <c r="V1806" s="2"/>
      <c r="W1806" s="2"/>
      <c r="X1806" s="2"/>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row>
    <row r="1807" spans="13:106">
      <c r="M1807" s="2"/>
      <c r="N1807" s="2"/>
      <c r="O1807" s="2"/>
      <c r="P1807" s="2"/>
      <c r="Q1807" s="2"/>
      <c r="R1807" s="2"/>
      <c r="S1807" s="2"/>
      <c r="T1807" s="2"/>
      <c r="U1807" s="2"/>
      <c r="V1807" s="2"/>
      <c r="W1807" s="2"/>
      <c r="X1807" s="2"/>
      <c r="Y1807" s="2"/>
      <c r="Z1807" s="2"/>
      <c r="AA1807" s="2"/>
      <c r="AB1807" s="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row>
    <row r="1808" spans="13:106">
      <c r="M1808" s="2"/>
      <c r="N1808" s="2"/>
      <c r="O1808" s="2"/>
      <c r="P1808" s="2"/>
      <c r="Q1808" s="2"/>
      <c r="R1808" s="2"/>
      <c r="S1808" s="2"/>
      <c r="T1808" s="2"/>
      <c r="U1808" s="2"/>
      <c r="V1808" s="2"/>
      <c r="W1808" s="2"/>
      <c r="X1808" s="2"/>
      <c r="Y1808" s="2"/>
      <c r="Z1808" s="2"/>
      <c r="AA1808" s="2"/>
      <c r="AB1808" s="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c r="CR1808" s="2"/>
      <c r="CS1808" s="2"/>
      <c r="CT1808" s="2"/>
      <c r="CU1808" s="2"/>
      <c r="CV1808" s="2"/>
      <c r="CW1808" s="2"/>
      <c r="CX1808" s="2"/>
      <c r="CY1808" s="2"/>
      <c r="CZ1808" s="2"/>
      <c r="DA1808" s="2"/>
      <c r="DB1808" s="2"/>
    </row>
    <row r="1809" spans="13:106">
      <c r="M1809" s="2"/>
      <c r="N1809" s="2"/>
      <c r="O1809" s="2"/>
      <c r="P1809" s="2"/>
      <c r="Q1809" s="2"/>
      <c r="R1809" s="2"/>
      <c r="S1809" s="2"/>
      <c r="T1809" s="2"/>
      <c r="U1809" s="2"/>
      <c r="V1809" s="2"/>
      <c r="W1809" s="2"/>
      <c r="X1809" s="2"/>
      <c r="Y1809" s="2"/>
      <c r="Z1809" s="2"/>
      <c r="AA1809" s="2"/>
      <c r="AB1809" s="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c r="CR1809" s="2"/>
      <c r="CS1809" s="2"/>
      <c r="CT1809" s="2"/>
      <c r="CU1809" s="2"/>
      <c r="CV1809" s="2"/>
      <c r="CW1809" s="2"/>
      <c r="CX1809" s="2"/>
      <c r="CY1809" s="2"/>
      <c r="CZ1809" s="2"/>
      <c r="DA1809" s="2"/>
      <c r="DB1809" s="2"/>
    </row>
    <row r="1810" spans="13:106">
      <c r="M1810" s="2"/>
      <c r="N1810" s="2"/>
      <c r="O1810" s="2"/>
      <c r="P1810" s="2"/>
      <c r="Q1810" s="2"/>
      <c r="R1810" s="2"/>
      <c r="S1810" s="2"/>
      <c r="T1810" s="2"/>
      <c r="U1810" s="2"/>
      <c r="V1810" s="2"/>
      <c r="W1810" s="2"/>
      <c r="X1810" s="2"/>
      <c r="Y1810" s="2"/>
      <c r="Z1810" s="2"/>
      <c r="AA1810" s="2"/>
      <c r="AB1810" s="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c r="CR1810" s="2"/>
      <c r="CS1810" s="2"/>
      <c r="CT1810" s="2"/>
      <c r="CU1810" s="2"/>
      <c r="CV1810" s="2"/>
      <c r="CW1810" s="2"/>
      <c r="CX1810" s="2"/>
      <c r="CY1810" s="2"/>
      <c r="CZ1810" s="2"/>
      <c r="DA1810" s="2"/>
      <c r="DB1810" s="2"/>
    </row>
    <row r="1811" spans="13:106">
      <c r="M1811" s="2"/>
      <c r="N1811" s="2"/>
      <c r="O1811" s="2"/>
      <c r="P1811" s="2"/>
      <c r="Q1811" s="2"/>
      <c r="R1811" s="2"/>
      <c r="S1811" s="2"/>
      <c r="T1811" s="2"/>
      <c r="U1811" s="2"/>
      <c r="V1811" s="2"/>
      <c r="W1811" s="2"/>
      <c r="X1811" s="2"/>
      <c r="Y1811" s="2"/>
      <c r="Z1811" s="2"/>
      <c r="AA1811" s="2"/>
      <c r="AB1811" s="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c r="CR1811" s="2"/>
      <c r="CS1811" s="2"/>
      <c r="CT1811" s="2"/>
      <c r="CU1811" s="2"/>
      <c r="CV1811" s="2"/>
      <c r="CW1811" s="2"/>
      <c r="CX1811" s="2"/>
      <c r="CY1811" s="2"/>
      <c r="CZ1811" s="2"/>
      <c r="DA1811" s="2"/>
      <c r="DB1811" s="2"/>
    </row>
    <row r="1812" spans="13:106">
      <c r="M1812" s="2"/>
      <c r="N1812" s="2"/>
      <c r="O1812" s="2"/>
      <c r="P1812" s="2"/>
      <c r="Q1812" s="2"/>
      <c r="R1812" s="2"/>
      <c r="S1812" s="2"/>
      <c r="T1812" s="2"/>
      <c r="U1812" s="2"/>
      <c r="V1812" s="2"/>
      <c r="W1812" s="2"/>
      <c r="X1812" s="2"/>
      <c r="Y1812" s="2"/>
      <c r="Z1812" s="2"/>
      <c r="AA1812" s="2"/>
      <c r="AB1812" s="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c r="CQ1812" s="2"/>
      <c r="CR1812" s="2"/>
      <c r="CS1812" s="2"/>
      <c r="CT1812" s="2"/>
      <c r="CU1812" s="2"/>
      <c r="CV1812" s="2"/>
      <c r="CW1812" s="2"/>
      <c r="CX1812" s="2"/>
      <c r="CY1812" s="2"/>
      <c r="CZ1812" s="2"/>
      <c r="DA1812" s="2"/>
      <c r="DB1812" s="2"/>
    </row>
    <row r="1813" spans="13:106">
      <c r="M1813" s="2"/>
      <c r="N1813" s="2"/>
      <c r="O1813" s="2"/>
      <c r="P1813" s="2"/>
      <c r="Q1813" s="2"/>
      <c r="R1813" s="2"/>
      <c r="S1813" s="2"/>
      <c r="T1813" s="2"/>
      <c r="U1813" s="2"/>
      <c r="V1813" s="2"/>
      <c r="W1813" s="2"/>
      <c r="X1813" s="2"/>
      <c r="Y1813" s="2"/>
      <c r="Z1813" s="2"/>
      <c r="AA1813" s="2"/>
      <c r="AB1813" s="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c r="CR1813" s="2"/>
      <c r="CS1813" s="2"/>
      <c r="CT1813" s="2"/>
      <c r="CU1813" s="2"/>
      <c r="CV1813" s="2"/>
      <c r="CW1813" s="2"/>
      <c r="CX1813" s="2"/>
      <c r="CY1813" s="2"/>
      <c r="CZ1813" s="2"/>
      <c r="DA1813" s="2"/>
      <c r="DB1813" s="2"/>
    </row>
    <row r="1814" spans="13:106">
      <c r="M1814" s="2"/>
      <c r="N1814" s="2"/>
      <c r="O1814" s="2"/>
      <c r="P1814" s="2"/>
      <c r="Q1814" s="2"/>
      <c r="R1814" s="2"/>
      <c r="S1814" s="2"/>
      <c r="T1814" s="2"/>
      <c r="U1814" s="2"/>
      <c r="V1814" s="2"/>
      <c r="W1814" s="2"/>
      <c r="X1814" s="2"/>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c r="CR1814" s="2"/>
      <c r="CS1814" s="2"/>
      <c r="CT1814" s="2"/>
      <c r="CU1814" s="2"/>
      <c r="CV1814" s="2"/>
      <c r="CW1814" s="2"/>
      <c r="CX1814" s="2"/>
      <c r="CY1814" s="2"/>
      <c r="CZ1814" s="2"/>
      <c r="DA1814" s="2"/>
      <c r="DB1814" s="2"/>
    </row>
    <row r="1815" spans="13:106">
      <c r="M1815" s="2"/>
      <c r="N1815" s="2"/>
      <c r="O1815" s="2"/>
      <c r="P1815" s="2"/>
      <c r="Q1815" s="2"/>
      <c r="R1815" s="2"/>
      <c r="S1815" s="2"/>
      <c r="T1815" s="2"/>
      <c r="U1815" s="2"/>
      <c r="V1815" s="2"/>
      <c r="W1815" s="2"/>
      <c r="X1815" s="2"/>
      <c r="Y1815" s="2"/>
      <c r="Z1815" s="2"/>
      <c r="AA1815" s="2"/>
      <c r="AB1815" s="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c r="CR1815" s="2"/>
      <c r="CS1815" s="2"/>
      <c r="CT1815" s="2"/>
      <c r="CU1815" s="2"/>
      <c r="CV1815" s="2"/>
      <c r="CW1815" s="2"/>
      <c r="CX1815" s="2"/>
      <c r="CY1815" s="2"/>
      <c r="CZ1815" s="2"/>
      <c r="DA1815" s="2"/>
      <c r="DB1815" s="2"/>
    </row>
    <row r="1816" spans="13:106">
      <c r="M1816" s="2"/>
      <c r="N1816" s="2"/>
      <c r="O1816" s="2"/>
      <c r="P1816" s="2"/>
      <c r="Q1816" s="2"/>
      <c r="R1816" s="2"/>
      <c r="S1816" s="2"/>
      <c r="T1816" s="2"/>
      <c r="U1816" s="2"/>
      <c r="V1816" s="2"/>
      <c r="W1816" s="2"/>
      <c r="X1816" s="2"/>
      <c r="Y1816" s="2"/>
      <c r="Z1816" s="2"/>
      <c r="AA1816" s="2"/>
      <c r="AB1816" s="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c r="CR1816" s="2"/>
      <c r="CS1816" s="2"/>
      <c r="CT1816" s="2"/>
      <c r="CU1816" s="2"/>
      <c r="CV1816" s="2"/>
      <c r="CW1816" s="2"/>
      <c r="CX1816" s="2"/>
      <c r="CY1816" s="2"/>
      <c r="CZ1816" s="2"/>
      <c r="DA1816" s="2"/>
      <c r="DB1816" s="2"/>
    </row>
    <row r="1817" spans="13:106">
      <c r="M1817" s="2"/>
      <c r="N1817" s="2"/>
      <c r="O1817" s="2"/>
      <c r="P1817" s="2"/>
      <c r="Q1817" s="2"/>
      <c r="R1817" s="2"/>
      <c r="S1817" s="2"/>
      <c r="T1817" s="2"/>
      <c r="U1817" s="2"/>
      <c r="V1817" s="2"/>
      <c r="W1817" s="2"/>
      <c r="X1817" s="2"/>
      <c r="Y1817" s="2"/>
      <c r="Z1817" s="2"/>
      <c r="AA1817" s="2"/>
      <c r="AB1817" s="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c r="CQ1817" s="2"/>
      <c r="CR1817" s="2"/>
      <c r="CS1817" s="2"/>
      <c r="CT1817" s="2"/>
      <c r="CU1817" s="2"/>
      <c r="CV1817" s="2"/>
      <c r="CW1817" s="2"/>
      <c r="CX1817" s="2"/>
      <c r="CY1817" s="2"/>
      <c r="CZ1817" s="2"/>
      <c r="DA1817" s="2"/>
      <c r="DB1817" s="2"/>
    </row>
    <row r="1818" spans="13:106">
      <c r="M1818" s="2"/>
      <c r="N1818" s="2"/>
      <c r="O1818" s="2"/>
      <c r="P1818" s="2"/>
      <c r="Q1818" s="2"/>
      <c r="R1818" s="2"/>
      <c r="S1818" s="2"/>
      <c r="T1818" s="2"/>
      <c r="U1818" s="2"/>
      <c r="V1818" s="2"/>
      <c r="W1818" s="2"/>
      <c r="X1818" s="2"/>
      <c r="Y1818" s="2"/>
      <c r="Z1818" s="2"/>
      <c r="AA1818" s="2"/>
      <c r="AB1818" s="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c r="CR1818" s="2"/>
      <c r="CS1818" s="2"/>
      <c r="CT1818" s="2"/>
      <c r="CU1818" s="2"/>
      <c r="CV1818" s="2"/>
      <c r="CW1818" s="2"/>
      <c r="CX1818" s="2"/>
      <c r="CY1818" s="2"/>
      <c r="CZ1818" s="2"/>
      <c r="DA1818" s="2"/>
      <c r="DB1818" s="2"/>
    </row>
    <row r="1819" spans="13:106">
      <c r="M1819" s="2"/>
      <c r="N1819" s="2"/>
      <c r="O1819" s="2"/>
      <c r="P1819" s="2"/>
      <c r="Q1819" s="2"/>
      <c r="R1819" s="2"/>
      <c r="S1819" s="2"/>
      <c r="T1819" s="2"/>
      <c r="U1819" s="2"/>
      <c r="V1819" s="2"/>
      <c r="W1819" s="2"/>
      <c r="X1819" s="2"/>
      <c r="Y1819" s="2"/>
      <c r="Z1819" s="2"/>
      <c r="AA1819" s="2"/>
      <c r="AB1819" s="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c r="BI1819" s="2"/>
      <c r="BJ1819" s="2"/>
      <c r="BK1819" s="2"/>
      <c r="BL1819" s="2"/>
      <c r="BM1819" s="2"/>
      <c r="BN1819" s="2"/>
      <c r="BO1819" s="2"/>
      <c r="BP1819" s="2"/>
      <c r="BQ1819" s="2"/>
      <c r="BR1819" s="2"/>
      <c r="BS1819" s="2"/>
      <c r="BT1819" s="2"/>
      <c r="BU1819" s="2"/>
      <c r="BV1819" s="2"/>
      <c r="BW1819" s="2"/>
      <c r="BX1819" s="2"/>
      <c r="BY1819" s="2"/>
      <c r="BZ1819" s="2"/>
      <c r="CA1819" s="2"/>
      <c r="CB1819" s="2"/>
      <c r="CC1819" s="2"/>
      <c r="CD1819" s="2"/>
      <c r="CE1819" s="2"/>
      <c r="CF1819" s="2"/>
      <c r="CG1819" s="2"/>
      <c r="CH1819" s="2"/>
      <c r="CI1819" s="2"/>
      <c r="CJ1819" s="2"/>
      <c r="CK1819" s="2"/>
      <c r="CL1819" s="2"/>
      <c r="CM1819" s="2"/>
      <c r="CN1819" s="2"/>
      <c r="CO1819" s="2"/>
      <c r="CP1819" s="2"/>
      <c r="CQ1819" s="2"/>
      <c r="CR1819" s="2"/>
      <c r="CS1819" s="2"/>
      <c r="CT1819" s="2"/>
      <c r="CU1819" s="2"/>
      <c r="CV1819" s="2"/>
      <c r="CW1819" s="2"/>
      <c r="CX1819" s="2"/>
      <c r="CY1819" s="2"/>
      <c r="CZ1819" s="2"/>
      <c r="DA1819" s="2"/>
      <c r="DB1819" s="2"/>
    </row>
    <row r="1820" spans="13:106">
      <c r="M1820" s="2"/>
      <c r="N1820" s="2"/>
      <c r="O1820" s="2"/>
      <c r="P1820" s="2"/>
      <c r="Q1820" s="2"/>
      <c r="R1820" s="2"/>
      <c r="S1820" s="2"/>
      <c r="T1820" s="2"/>
      <c r="U1820" s="2"/>
      <c r="V1820" s="2"/>
      <c r="W1820" s="2"/>
      <c r="X1820" s="2"/>
      <c r="Y1820" s="2"/>
      <c r="Z1820" s="2"/>
      <c r="AA1820" s="2"/>
      <c r="AB1820" s="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2"/>
      <c r="BU1820" s="2"/>
      <c r="BV1820" s="2"/>
      <c r="BW1820" s="2"/>
      <c r="BX1820" s="2"/>
      <c r="BY1820" s="2"/>
      <c r="BZ1820" s="2"/>
      <c r="CA1820" s="2"/>
      <c r="CB1820" s="2"/>
      <c r="CC1820" s="2"/>
      <c r="CD1820" s="2"/>
      <c r="CE1820" s="2"/>
      <c r="CF1820" s="2"/>
      <c r="CG1820" s="2"/>
      <c r="CH1820" s="2"/>
      <c r="CI1820" s="2"/>
      <c r="CJ1820" s="2"/>
      <c r="CK1820" s="2"/>
      <c r="CL1820" s="2"/>
      <c r="CM1820" s="2"/>
      <c r="CN1820" s="2"/>
      <c r="CO1820" s="2"/>
      <c r="CP1820" s="2"/>
      <c r="CQ1820" s="2"/>
      <c r="CR1820" s="2"/>
      <c r="CS1820" s="2"/>
      <c r="CT1820" s="2"/>
      <c r="CU1820" s="2"/>
      <c r="CV1820" s="2"/>
      <c r="CW1820" s="2"/>
      <c r="CX1820" s="2"/>
      <c r="CY1820" s="2"/>
      <c r="CZ1820" s="2"/>
      <c r="DA1820" s="2"/>
      <c r="DB1820" s="2"/>
    </row>
    <row r="1821" spans="13:106">
      <c r="M1821" s="2"/>
      <c r="N1821" s="2"/>
      <c r="O1821" s="2"/>
      <c r="P1821" s="2"/>
      <c r="Q1821" s="2"/>
      <c r="R1821" s="2"/>
      <c r="S1821" s="2"/>
      <c r="T1821" s="2"/>
      <c r="U1821" s="2"/>
      <c r="V1821" s="2"/>
      <c r="W1821" s="2"/>
      <c r="X1821" s="2"/>
      <c r="Y1821" s="2"/>
      <c r="Z1821" s="2"/>
      <c r="AA1821" s="2"/>
      <c r="AB1821" s="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c r="CR1821" s="2"/>
      <c r="CS1821" s="2"/>
      <c r="CT1821" s="2"/>
      <c r="CU1821" s="2"/>
      <c r="CV1821" s="2"/>
      <c r="CW1821" s="2"/>
      <c r="CX1821" s="2"/>
      <c r="CY1821" s="2"/>
      <c r="CZ1821" s="2"/>
      <c r="DA1821" s="2"/>
      <c r="DB1821" s="2"/>
    </row>
    <row r="1822" spans="13:106">
      <c r="M1822" s="2"/>
      <c r="N1822" s="2"/>
      <c r="O1822" s="2"/>
      <c r="P1822" s="2"/>
      <c r="Q1822" s="2"/>
      <c r="R1822" s="2"/>
      <c r="S1822" s="2"/>
      <c r="T1822" s="2"/>
      <c r="U1822" s="2"/>
      <c r="V1822" s="2"/>
      <c r="W1822" s="2"/>
      <c r="X1822" s="2"/>
      <c r="Y1822" s="2"/>
      <c r="Z1822" s="2"/>
      <c r="AA1822" s="2"/>
      <c r="AB1822" s="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row>
    <row r="1823" spans="13:106">
      <c r="M1823" s="2"/>
      <c r="N1823" s="2"/>
      <c r="O1823" s="2"/>
      <c r="P1823" s="2"/>
      <c r="Q1823" s="2"/>
      <c r="R1823" s="2"/>
      <c r="S1823" s="2"/>
      <c r="T1823" s="2"/>
      <c r="U1823" s="2"/>
      <c r="V1823" s="2"/>
      <c r="W1823" s="2"/>
      <c r="X1823" s="2"/>
      <c r="Y1823" s="2"/>
      <c r="Z1823" s="2"/>
      <c r="AA1823" s="2"/>
      <c r="AB1823" s="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row>
    <row r="1824" spans="13:106">
      <c r="M1824" s="2"/>
      <c r="N1824" s="2"/>
      <c r="O1824" s="2"/>
      <c r="P1824" s="2"/>
      <c r="Q1824" s="2"/>
      <c r="R1824" s="2"/>
      <c r="S1824" s="2"/>
      <c r="T1824" s="2"/>
      <c r="U1824" s="2"/>
      <c r="V1824" s="2"/>
      <c r="W1824" s="2"/>
      <c r="X1824" s="2"/>
      <c r="Y1824" s="2"/>
      <c r="Z1824" s="2"/>
      <c r="AA1824" s="2"/>
      <c r="AB1824" s="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row>
    <row r="1825" spans="13:106">
      <c r="M1825" s="2"/>
      <c r="N1825" s="2"/>
      <c r="O1825" s="2"/>
      <c r="P1825" s="2"/>
      <c r="Q1825" s="2"/>
      <c r="R1825" s="2"/>
      <c r="S1825" s="2"/>
      <c r="T1825" s="2"/>
      <c r="U1825" s="2"/>
      <c r="V1825" s="2"/>
      <c r="W1825" s="2"/>
      <c r="X1825" s="2"/>
      <c r="Y1825" s="2"/>
      <c r="Z1825" s="2"/>
      <c r="AA1825" s="2"/>
      <c r="AB1825" s="2"/>
      <c r="AC1825" s="2"/>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c r="CR1825" s="2"/>
      <c r="CS1825" s="2"/>
      <c r="CT1825" s="2"/>
      <c r="CU1825" s="2"/>
      <c r="CV1825" s="2"/>
      <c r="CW1825" s="2"/>
      <c r="CX1825" s="2"/>
      <c r="CY1825" s="2"/>
      <c r="CZ1825" s="2"/>
      <c r="DA1825" s="2"/>
      <c r="DB1825" s="2"/>
    </row>
    <row r="1826" spans="13:106">
      <c r="M1826" s="2"/>
      <c r="N1826" s="2"/>
      <c r="O1826" s="2"/>
      <c r="P1826" s="2"/>
      <c r="Q1826" s="2"/>
      <c r="R1826" s="2"/>
      <c r="S1826" s="2"/>
      <c r="T1826" s="2"/>
      <c r="U1826" s="2"/>
      <c r="V1826" s="2"/>
      <c r="W1826" s="2"/>
      <c r="X1826" s="2"/>
      <c r="Y1826" s="2"/>
      <c r="Z1826" s="2"/>
      <c r="AA1826" s="2"/>
      <c r="AB1826" s="2"/>
      <c r="AC1826" s="2"/>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c r="BI1826" s="2"/>
      <c r="BJ1826" s="2"/>
      <c r="BK1826" s="2"/>
      <c r="BL1826" s="2"/>
      <c r="BM1826" s="2"/>
      <c r="BN1826" s="2"/>
      <c r="BO1826" s="2"/>
      <c r="BP1826" s="2"/>
      <c r="BQ1826" s="2"/>
      <c r="BR1826" s="2"/>
      <c r="BS1826" s="2"/>
      <c r="BT1826" s="2"/>
      <c r="BU1826" s="2"/>
      <c r="BV1826" s="2"/>
      <c r="BW1826" s="2"/>
      <c r="BX1826" s="2"/>
      <c r="BY1826" s="2"/>
      <c r="BZ1826" s="2"/>
      <c r="CA1826" s="2"/>
      <c r="CB1826" s="2"/>
      <c r="CC1826" s="2"/>
      <c r="CD1826" s="2"/>
      <c r="CE1826" s="2"/>
      <c r="CF1826" s="2"/>
      <c r="CG1826" s="2"/>
      <c r="CH1826" s="2"/>
      <c r="CI1826" s="2"/>
      <c r="CJ1826" s="2"/>
      <c r="CK1826" s="2"/>
      <c r="CL1826" s="2"/>
      <c r="CM1826" s="2"/>
      <c r="CN1826" s="2"/>
      <c r="CO1826" s="2"/>
      <c r="CP1826" s="2"/>
      <c r="CQ1826" s="2"/>
      <c r="CR1826" s="2"/>
      <c r="CS1826" s="2"/>
      <c r="CT1826" s="2"/>
      <c r="CU1826" s="2"/>
      <c r="CV1826" s="2"/>
      <c r="CW1826" s="2"/>
      <c r="CX1826" s="2"/>
      <c r="CY1826" s="2"/>
      <c r="CZ1826" s="2"/>
      <c r="DA1826" s="2"/>
      <c r="DB1826" s="2"/>
    </row>
    <row r="1827" spans="13:106">
      <c r="M1827" s="2"/>
      <c r="N1827" s="2"/>
      <c r="O1827" s="2"/>
      <c r="P1827" s="2"/>
      <c r="Q1827" s="2"/>
      <c r="R1827" s="2"/>
      <c r="S1827" s="2"/>
      <c r="T1827" s="2"/>
      <c r="U1827" s="2"/>
      <c r="V1827" s="2"/>
      <c r="W1827" s="2"/>
      <c r="X1827" s="2"/>
      <c r="Y1827" s="2"/>
      <c r="Z1827" s="2"/>
      <c r="AA1827" s="2"/>
      <c r="AB1827" s="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c r="BI1827" s="2"/>
      <c r="BJ1827" s="2"/>
      <c r="BK1827" s="2"/>
      <c r="BL1827" s="2"/>
      <c r="BM1827" s="2"/>
      <c r="BN1827" s="2"/>
      <c r="BO1827" s="2"/>
      <c r="BP1827" s="2"/>
      <c r="BQ1827" s="2"/>
      <c r="BR1827" s="2"/>
      <c r="BS1827" s="2"/>
      <c r="BT1827" s="2"/>
      <c r="BU1827" s="2"/>
      <c r="BV1827" s="2"/>
      <c r="BW1827" s="2"/>
      <c r="BX1827" s="2"/>
      <c r="BY1827" s="2"/>
      <c r="BZ1827" s="2"/>
      <c r="CA1827" s="2"/>
      <c r="CB1827" s="2"/>
      <c r="CC1827" s="2"/>
      <c r="CD1827" s="2"/>
      <c r="CE1827" s="2"/>
      <c r="CF1827" s="2"/>
      <c r="CG1827" s="2"/>
      <c r="CH1827" s="2"/>
      <c r="CI1827" s="2"/>
      <c r="CJ1827" s="2"/>
      <c r="CK1827" s="2"/>
      <c r="CL1827" s="2"/>
      <c r="CM1827" s="2"/>
      <c r="CN1827" s="2"/>
      <c r="CO1827" s="2"/>
      <c r="CP1827" s="2"/>
      <c r="CQ1827" s="2"/>
      <c r="CR1827" s="2"/>
      <c r="CS1827" s="2"/>
      <c r="CT1827" s="2"/>
      <c r="CU1827" s="2"/>
      <c r="CV1827" s="2"/>
      <c r="CW1827" s="2"/>
      <c r="CX1827" s="2"/>
      <c r="CY1827" s="2"/>
      <c r="CZ1827" s="2"/>
      <c r="DA1827" s="2"/>
      <c r="DB1827" s="2"/>
    </row>
    <row r="1828" spans="13:106">
      <c r="M1828" s="2"/>
      <c r="N1828" s="2"/>
      <c r="O1828" s="2"/>
      <c r="P1828" s="2"/>
      <c r="Q1828" s="2"/>
      <c r="R1828" s="2"/>
      <c r="S1828" s="2"/>
      <c r="T1828" s="2"/>
      <c r="U1828" s="2"/>
      <c r="V1828" s="2"/>
      <c r="W1828" s="2"/>
      <c r="X1828" s="2"/>
      <c r="Y1828" s="2"/>
      <c r="Z1828" s="2"/>
      <c r="AA1828" s="2"/>
      <c r="AB1828" s="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c r="BI1828" s="2"/>
      <c r="BJ1828" s="2"/>
      <c r="BK1828" s="2"/>
      <c r="BL1828" s="2"/>
      <c r="BM1828" s="2"/>
      <c r="BN1828" s="2"/>
      <c r="BO1828" s="2"/>
      <c r="BP1828" s="2"/>
      <c r="BQ1828" s="2"/>
      <c r="BR1828" s="2"/>
      <c r="BS1828" s="2"/>
      <c r="BT1828" s="2"/>
      <c r="BU1828" s="2"/>
      <c r="BV1828" s="2"/>
      <c r="BW1828" s="2"/>
      <c r="BX1828" s="2"/>
      <c r="BY1828" s="2"/>
      <c r="BZ1828" s="2"/>
      <c r="CA1828" s="2"/>
      <c r="CB1828" s="2"/>
      <c r="CC1828" s="2"/>
      <c r="CD1828" s="2"/>
      <c r="CE1828" s="2"/>
      <c r="CF1828" s="2"/>
      <c r="CG1828" s="2"/>
      <c r="CH1828" s="2"/>
      <c r="CI1828" s="2"/>
      <c r="CJ1828" s="2"/>
      <c r="CK1828" s="2"/>
      <c r="CL1828" s="2"/>
      <c r="CM1828" s="2"/>
      <c r="CN1828" s="2"/>
      <c r="CO1828" s="2"/>
      <c r="CP1828" s="2"/>
      <c r="CQ1828" s="2"/>
      <c r="CR1828" s="2"/>
      <c r="CS1828" s="2"/>
      <c r="CT1828" s="2"/>
      <c r="CU1828" s="2"/>
      <c r="CV1828" s="2"/>
      <c r="CW1828" s="2"/>
      <c r="CX1828" s="2"/>
      <c r="CY1828" s="2"/>
      <c r="CZ1828" s="2"/>
      <c r="DA1828" s="2"/>
      <c r="DB1828" s="2"/>
    </row>
    <row r="1829" spans="13:106">
      <c r="M1829" s="2"/>
      <c r="N1829" s="2"/>
      <c r="O1829" s="2"/>
      <c r="P1829" s="2"/>
      <c r="Q1829" s="2"/>
      <c r="R1829" s="2"/>
      <c r="S1829" s="2"/>
      <c r="T1829" s="2"/>
      <c r="U1829" s="2"/>
      <c r="V1829" s="2"/>
      <c r="W1829" s="2"/>
      <c r="X1829" s="2"/>
      <c r="Y1829" s="2"/>
      <c r="Z1829" s="2"/>
      <c r="AA1829" s="2"/>
      <c r="AB1829" s="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row>
    <row r="1830" spans="13:106">
      <c r="M1830" s="2"/>
      <c r="N1830" s="2"/>
      <c r="O1830" s="2"/>
      <c r="P1830" s="2"/>
      <c r="Q1830" s="2"/>
      <c r="R1830" s="2"/>
      <c r="S1830" s="2"/>
      <c r="T1830" s="2"/>
      <c r="U1830" s="2"/>
      <c r="V1830" s="2"/>
      <c r="W1830" s="2"/>
      <c r="X1830" s="2"/>
      <c r="Y1830" s="2"/>
      <c r="Z1830" s="2"/>
      <c r="AA1830" s="2"/>
      <c r="AB1830" s="2"/>
      <c r="AC1830" s="2"/>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c r="CR1830" s="2"/>
      <c r="CS1830" s="2"/>
      <c r="CT1830" s="2"/>
      <c r="CU1830" s="2"/>
      <c r="CV1830" s="2"/>
      <c r="CW1830" s="2"/>
      <c r="CX1830" s="2"/>
      <c r="CY1830" s="2"/>
      <c r="CZ1830" s="2"/>
      <c r="DA1830" s="2"/>
      <c r="DB1830" s="2"/>
    </row>
    <row r="1831" spans="13:106">
      <c r="M1831" s="2"/>
      <c r="N1831" s="2"/>
      <c r="O1831" s="2"/>
      <c r="P1831" s="2"/>
      <c r="Q1831" s="2"/>
      <c r="R1831" s="2"/>
      <c r="S1831" s="2"/>
      <c r="T1831" s="2"/>
      <c r="U1831" s="2"/>
      <c r="V1831" s="2"/>
      <c r="W1831" s="2"/>
      <c r="X1831" s="2"/>
      <c r="Y1831" s="2"/>
      <c r="Z1831" s="2"/>
      <c r="AA1831" s="2"/>
      <c r="AB1831" s="2"/>
      <c r="AC1831" s="2"/>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c r="CR1831" s="2"/>
      <c r="CS1831" s="2"/>
      <c r="CT1831" s="2"/>
      <c r="CU1831" s="2"/>
      <c r="CV1831" s="2"/>
      <c r="CW1831" s="2"/>
      <c r="CX1831" s="2"/>
      <c r="CY1831" s="2"/>
      <c r="CZ1831" s="2"/>
      <c r="DA1831" s="2"/>
      <c r="DB1831" s="2"/>
    </row>
    <row r="1832" spans="13:106">
      <c r="M1832" s="2"/>
      <c r="N1832" s="2"/>
      <c r="O1832" s="2"/>
      <c r="P1832" s="2"/>
      <c r="Q1832" s="2"/>
      <c r="R1832" s="2"/>
      <c r="S1832" s="2"/>
      <c r="T1832" s="2"/>
      <c r="U1832" s="2"/>
      <c r="V1832" s="2"/>
      <c r="W1832" s="2"/>
      <c r="X1832" s="2"/>
      <c r="Y1832" s="2"/>
      <c r="Z1832" s="2"/>
      <c r="AA1832" s="2"/>
      <c r="AB1832" s="2"/>
      <c r="AC1832" s="2"/>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c r="CR1832" s="2"/>
      <c r="CS1832" s="2"/>
      <c r="CT1832" s="2"/>
      <c r="CU1832" s="2"/>
      <c r="CV1832" s="2"/>
      <c r="CW1832" s="2"/>
      <c r="CX1832" s="2"/>
      <c r="CY1832" s="2"/>
      <c r="CZ1832" s="2"/>
      <c r="DA1832" s="2"/>
      <c r="DB1832" s="2"/>
    </row>
    <row r="1833" spans="13:106">
      <c r="M1833" s="2"/>
      <c r="N1833" s="2"/>
      <c r="O1833" s="2"/>
      <c r="P1833" s="2"/>
      <c r="Q1833" s="2"/>
      <c r="R1833" s="2"/>
      <c r="S1833" s="2"/>
      <c r="T1833" s="2"/>
      <c r="U1833" s="2"/>
      <c r="V1833" s="2"/>
      <c r="W1833" s="2"/>
      <c r="X1833" s="2"/>
      <c r="Y1833" s="2"/>
      <c r="Z1833" s="2"/>
      <c r="AA1833" s="2"/>
      <c r="AB1833" s="2"/>
      <c r="AC1833" s="2"/>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c r="BI1833" s="2"/>
      <c r="BJ1833" s="2"/>
      <c r="BK1833" s="2"/>
      <c r="BL1833" s="2"/>
      <c r="BM1833" s="2"/>
      <c r="BN1833" s="2"/>
      <c r="BO1833" s="2"/>
      <c r="BP1833" s="2"/>
      <c r="BQ1833" s="2"/>
      <c r="BR1833" s="2"/>
      <c r="BS1833" s="2"/>
      <c r="BT1833" s="2"/>
      <c r="BU1833" s="2"/>
      <c r="BV1833" s="2"/>
      <c r="BW1833" s="2"/>
      <c r="BX1833" s="2"/>
      <c r="BY1833" s="2"/>
      <c r="BZ1833" s="2"/>
      <c r="CA1833" s="2"/>
      <c r="CB1833" s="2"/>
      <c r="CC1833" s="2"/>
      <c r="CD1833" s="2"/>
      <c r="CE1833" s="2"/>
      <c r="CF1833" s="2"/>
      <c r="CG1833" s="2"/>
      <c r="CH1833" s="2"/>
      <c r="CI1833" s="2"/>
      <c r="CJ1833" s="2"/>
      <c r="CK1833" s="2"/>
      <c r="CL1833" s="2"/>
      <c r="CM1833" s="2"/>
      <c r="CN1833" s="2"/>
      <c r="CO1833" s="2"/>
      <c r="CP1833" s="2"/>
      <c r="CQ1833" s="2"/>
      <c r="CR1833" s="2"/>
      <c r="CS1833" s="2"/>
      <c r="CT1833" s="2"/>
      <c r="CU1833" s="2"/>
      <c r="CV1833" s="2"/>
      <c r="CW1833" s="2"/>
      <c r="CX1833" s="2"/>
      <c r="CY1833" s="2"/>
      <c r="CZ1833" s="2"/>
      <c r="DA1833" s="2"/>
      <c r="DB1833" s="2"/>
    </row>
    <row r="1834" spans="13:106">
      <c r="M1834" s="2"/>
      <c r="N1834" s="2"/>
      <c r="O1834" s="2"/>
      <c r="P1834" s="2"/>
      <c r="Q1834" s="2"/>
      <c r="R1834" s="2"/>
      <c r="S1834" s="2"/>
      <c r="T1834" s="2"/>
      <c r="U1834" s="2"/>
      <c r="V1834" s="2"/>
      <c r="W1834" s="2"/>
      <c r="X1834" s="2"/>
      <c r="Y1834" s="2"/>
      <c r="Z1834" s="2"/>
      <c r="AA1834" s="2"/>
      <c r="AB1834" s="2"/>
      <c r="AC1834" s="2"/>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c r="BI1834" s="2"/>
      <c r="BJ1834" s="2"/>
      <c r="BK1834" s="2"/>
      <c r="BL1834" s="2"/>
      <c r="BM1834" s="2"/>
      <c r="BN1834" s="2"/>
      <c r="BO1834" s="2"/>
      <c r="BP1834" s="2"/>
      <c r="BQ1834" s="2"/>
      <c r="BR1834" s="2"/>
      <c r="BS1834" s="2"/>
      <c r="BT1834" s="2"/>
      <c r="BU1834" s="2"/>
      <c r="BV1834" s="2"/>
      <c r="BW1834" s="2"/>
      <c r="BX1834" s="2"/>
      <c r="BY1834" s="2"/>
      <c r="BZ1834" s="2"/>
      <c r="CA1834" s="2"/>
      <c r="CB1834" s="2"/>
      <c r="CC1834" s="2"/>
      <c r="CD1834" s="2"/>
      <c r="CE1834" s="2"/>
      <c r="CF1834" s="2"/>
      <c r="CG1834" s="2"/>
      <c r="CH1834" s="2"/>
      <c r="CI1834" s="2"/>
      <c r="CJ1834" s="2"/>
      <c r="CK1834" s="2"/>
      <c r="CL1834" s="2"/>
      <c r="CM1834" s="2"/>
      <c r="CN1834" s="2"/>
      <c r="CO1834" s="2"/>
      <c r="CP1834" s="2"/>
      <c r="CQ1834" s="2"/>
      <c r="CR1834" s="2"/>
      <c r="CS1834" s="2"/>
      <c r="CT1834" s="2"/>
      <c r="CU1834" s="2"/>
      <c r="CV1834" s="2"/>
      <c r="CW1834" s="2"/>
      <c r="CX1834" s="2"/>
      <c r="CY1834" s="2"/>
      <c r="CZ1834" s="2"/>
      <c r="DA1834" s="2"/>
      <c r="DB1834" s="2"/>
    </row>
    <row r="1835" spans="13:106">
      <c r="M1835" s="2"/>
      <c r="N1835" s="2"/>
      <c r="O1835" s="2"/>
      <c r="P1835" s="2"/>
      <c r="Q1835" s="2"/>
      <c r="R1835" s="2"/>
      <c r="S1835" s="2"/>
      <c r="T1835" s="2"/>
      <c r="U1835" s="2"/>
      <c r="V1835" s="2"/>
      <c r="W1835" s="2"/>
      <c r="X1835" s="2"/>
      <c r="Y1835" s="2"/>
      <c r="Z1835" s="2"/>
      <c r="AA1835" s="2"/>
      <c r="AB1835" s="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c r="BI1835" s="2"/>
      <c r="BJ1835" s="2"/>
      <c r="BK1835" s="2"/>
      <c r="BL1835" s="2"/>
      <c r="BM1835" s="2"/>
      <c r="BN1835" s="2"/>
      <c r="BO1835" s="2"/>
      <c r="BP1835" s="2"/>
      <c r="BQ1835" s="2"/>
      <c r="BR1835" s="2"/>
      <c r="BS1835" s="2"/>
      <c r="BT1835" s="2"/>
      <c r="BU1835" s="2"/>
      <c r="BV1835" s="2"/>
      <c r="BW1835" s="2"/>
      <c r="BX1835" s="2"/>
      <c r="BY1835" s="2"/>
      <c r="BZ1835" s="2"/>
      <c r="CA1835" s="2"/>
      <c r="CB1835" s="2"/>
      <c r="CC1835" s="2"/>
      <c r="CD1835" s="2"/>
      <c r="CE1835" s="2"/>
      <c r="CF1835" s="2"/>
      <c r="CG1835" s="2"/>
      <c r="CH1835" s="2"/>
      <c r="CI1835" s="2"/>
      <c r="CJ1835" s="2"/>
      <c r="CK1835" s="2"/>
      <c r="CL1835" s="2"/>
      <c r="CM1835" s="2"/>
      <c r="CN1835" s="2"/>
      <c r="CO1835" s="2"/>
      <c r="CP1835" s="2"/>
      <c r="CQ1835" s="2"/>
      <c r="CR1835" s="2"/>
      <c r="CS1835" s="2"/>
      <c r="CT1835" s="2"/>
      <c r="CU1835" s="2"/>
      <c r="CV1835" s="2"/>
      <c r="CW1835" s="2"/>
      <c r="CX1835" s="2"/>
      <c r="CY1835" s="2"/>
      <c r="CZ1835" s="2"/>
      <c r="DA1835" s="2"/>
      <c r="DB1835" s="2"/>
    </row>
    <row r="1836" spans="13:106">
      <c r="M1836" s="2"/>
      <c r="N1836" s="2"/>
      <c r="O1836" s="2"/>
      <c r="P1836" s="2"/>
      <c r="Q1836" s="2"/>
      <c r="R1836" s="2"/>
      <c r="S1836" s="2"/>
      <c r="T1836" s="2"/>
      <c r="U1836" s="2"/>
      <c r="V1836" s="2"/>
      <c r="W1836" s="2"/>
      <c r="X1836" s="2"/>
      <c r="Y1836" s="2"/>
      <c r="Z1836" s="2"/>
      <c r="AA1836" s="2"/>
      <c r="AB1836" s="2"/>
      <c r="AC1836" s="2"/>
      <c r="AD1836" s="2"/>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c r="BI1836" s="2"/>
      <c r="BJ1836" s="2"/>
      <c r="BK1836" s="2"/>
      <c r="BL1836" s="2"/>
      <c r="BM1836" s="2"/>
      <c r="BN1836" s="2"/>
      <c r="BO1836" s="2"/>
      <c r="BP1836" s="2"/>
      <c r="BQ1836" s="2"/>
      <c r="BR1836" s="2"/>
      <c r="BS1836" s="2"/>
      <c r="BT1836" s="2"/>
      <c r="BU1836" s="2"/>
      <c r="BV1836" s="2"/>
      <c r="BW1836" s="2"/>
      <c r="BX1836" s="2"/>
      <c r="BY1836" s="2"/>
      <c r="BZ1836" s="2"/>
      <c r="CA1836" s="2"/>
      <c r="CB1836" s="2"/>
      <c r="CC1836" s="2"/>
      <c r="CD1836" s="2"/>
      <c r="CE1836" s="2"/>
      <c r="CF1836" s="2"/>
      <c r="CG1836" s="2"/>
      <c r="CH1836" s="2"/>
      <c r="CI1836" s="2"/>
      <c r="CJ1836" s="2"/>
      <c r="CK1836" s="2"/>
      <c r="CL1836" s="2"/>
      <c r="CM1836" s="2"/>
      <c r="CN1836" s="2"/>
      <c r="CO1836" s="2"/>
      <c r="CP1836" s="2"/>
      <c r="CQ1836" s="2"/>
      <c r="CR1836" s="2"/>
      <c r="CS1836" s="2"/>
      <c r="CT1836" s="2"/>
      <c r="CU1836" s="2"/>
      <c r="CV1836" s="2"/>
      <c r="CW1836" s="2"/>
      <c r="CX1836" s="2"/>
      <c r="CY1836" s="2"/>
      <c r="CZ1836" s="2"/>
      <c r="DA1836" s="2"/>
      <c r="DB1836" s="2"/>
    </row>
    <row r="1837" spans="13:106">
      <c r="M1837" s="2"/>
      <c r="N1837" s="2"/>
      <c r="O1837" s="2"/>
      <c r="P1837" s="2"/>
      <c r="Q1837" s="2"/>
      <c r="R1837" s="2"/>
      <c r="S1837" s="2"/>
      <c r="T1837" s="2"/>
      <c r="U1837" s="2"/>
      <c r="V1837" s="2"/>
      <c r="W1837" s="2"/>
      <c r="X1837" s="2"/>
      <c r="Y1837" s="2"/>
      <c r="Z1837" s="2"/>
      <c r="AA1837" s="2"/>
      <c r="AB1837" s="2"/>
      <c r="AC1837" s="2"/>
      <c r="AD1837" s="2"/>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c r="CC1837" s="2"/>
      <c r="CD1837" s="2"/>
      <c r="CE1837" s="2"/>
      <c r="CF1837" s="2"/>
      <c r="CG1837" s="2"/>
      <c r="CH1837" s="2"/>
      <c r="CI1837" s="2"/>
      <c r="CJ1837" s="2"/>
      <c r="CK1837" s="2"/>
      <c r="CL1837" s="2"/>
      <c r="CM1837" s="2"/>
      <c r="CN1837" s="2"/>
      <c r="CO1837" s="2"/>
      <c r="CP1837" s="2"/>
      <c r="CQ1837" s="2"/>
      <c r="CR1837" s="2"/>
      <c r="CS1837" s="2"/>
      <c r="CT1837" s="2"/>
      <c r="CU1837" s="2"/>
      <c r="CV1837" s="2"/>
      <c r="CW1837" s="2"/>
      <c r="CX1837" s="2"/>
      <c r="CY1837" s="2"/>
      <c r="CZ1837" s="2"/>
      <c r="DA1837" s="2"/>
      <c r="DB1837" s="2"/>
    </row>
    <row r="1838" spans="13:106">
      <c r="M1838" s="2"/>
      <c r="N1838" s="2"/>
      <c r="O1838" s="2"/>
      <c r="P1838" s="2"/>
      <c r="Q1838" s="2"/>
      <c r="R1838" s="2"/>
      <c r="S1838" s="2"/>
      <c r="T1838" s="2"/>
      <c r="U1838" s="2"/>
      <c r="V1838" s="2"/>
      <c r="W1838" s="2"/>
      <c r="X1838" s="2"/>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c r="CC1838" s="2"/>
      <c r="CD1838" s="2"/>
      <c r="CE1838" s="2"/>
      <c r="CF1838" s="2"/>
      <c r="CG1838" s="2"/>
      <c r="CH1838" s="2"/>
      <c r="CI1838" s="2"/>
      <c r="CJ1838" s="2"/>
      <c r="CK1838" s="2"/>
      <c r="CL1838" s="2"/>
      <c r="CM1838" s="2"/>
      <c r="CN1838" s="2"/>
      <c r="CO1838" s="2"/>
      <c r="CP1838" s="2"/>
      <c r="CQ1838" s="2"/>
      <c r="CR1838" s="2"/>
      <c r="CS1838" s="2"/>
      <c r="CT1838" s="2"/>
      <c r="CU1838" s="2"/>
      <c r="CV1838" s="2"/>
      <c r="CW1838" s="2"/>
      <c r="CX1838" s="2"/>
      <c r="CY1838" s="2"/>
      <c r="CZ1838" s="2"/>
      <c r="DA1838" s="2"/>
      <c r="DB1838" s="2"/>
    </row>
    <row r="1839" spans="13:106">
      <c r="M1839" s="2"/>
      <c r="N1839" s="2"/>
      <c r="O1839" s="2"/>
      <c r="P1839" s="2"/>
      <c r="Q1839" s="2"/>
      <c r="R1839" s="2"/>
      <c r="S1839" s="2"/>
      <c r="T1839" s="2"/>
      <c r="U1839" s="2"/>
      <c r="V1839" s="2"/>
      <c r="W1839" s="2"/>
      <c r="X1839" s="2"/>
      <c r="Y1839" s="2"/>
      <c r="Z1839" s="2"/>
      <c r="AA1839" s="2"/>
      <c r="AB1839" s="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c r="BI1839" s="2"/>
      <c r="BJ1839" s="2"/>
      <c r="BK1839" s="2"/>
      <c r="BL1839" s="2"/>
      <c r="BM1839" s="2"/>
      <c r="BN1839" s="2"/>
      <c r="BO1839" s="2"/>
      <c r="BP1839" s="2"/>
      <c r="BQ1839" s="2"/>
      <c r="BR1839" s="2"/>
      <c r="BS1839" s="2"/>
      <c r="BT1839" s="2"/>
      <c r="BU1839" s="2"/>
      <c r="BV1839" s="2"/>
      <c r="BW1839" s="2"/>
      <c r="BX1839" s="2"/>
      <c r="BY1839" s="2"/>
      <c r="BZ1839" s="2"/>
      <c r="CA1839" s="2"/>
      <c r="CB1839" s="2"/>
      <c r="CC1839" s="2"/>
      <c r="CD1839" s="2"/>
      <c r="CE1839" s="2"/>
      <c r="CF1839" s="2"/>
      <c r="CG1839" s="2"/>
      <c r="CH1839" s="2"/>
      <c r="CI1839" s="2"/>
      <c r="CJ1839" s="2"/>
      <c r="CK1839" s="2"/>
      <c r="CL1839" s="2"/>
      <c r="CM1839" s="2"/>
      <c r="CN1839" s="2"/>
      <c r="CO1839" s="2"/>
      <c r="CP1839" s="2"/>
      <c r="CQ1839" s="2"/>
      <c r="CR1839" s="2"/>
      <c r="CS1839" s="2"/>
      <c r="CT1839" s="2"/>
      <c r="CU1839" s="2"/>
      <c r="CV1839" s="2"/>
      <c r="CW1839" s="2"/>
      <c r="CX1839" s="2"/>
      <c r="CY1839" s="2"/>
      <c r="CZ1839" s="2"/>
      <c r="DA1839" s="2"/>
      <c r="DB1839" s="2"/>
    </row>
    <row r="1840" spans="13:106">
      <c r="M1840" s="2"/>
      <c r="N1840" s="2"/>
      <c r="O1840" s="2"/>
      <c r="P1840" s="2"/>
      <c r="Q1840" s="2"/>
      <c r="R1840" s="2"/>
      <c r="S1840" s="2"/>
      <c r="T1840" s="2"/>
      <c r="U1840" s="2"/>
      <c r="V1840" s="2"/>
      <c r="W1840" s="2"/>
      <c r="X1840" s="2"/>
      <c r="Y1840" s="2"/>
      <c r="Z1840" s="2"/>
      <c r="AA1840" s="2"/>
      <c r="AB1840" s="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c r="CC1840" s="2"/>
      <c r="CD1840" s="2"/>
      <c r="CE1840" s="2"/>
      <c r="CF1840" s="2"/>
      <c r="CG1840" s="2"/>
      <c r="CH1840" s="2"/>
      <c r="CI1840" s="2"/>
      <c r="CJ1840" s="2"/>
      <c r="CK1840" s="2"/>
      <c r="CL1840" s="2"/>
      <c r="CM1840" s="2"/>
      <c r="CN1840" s="2"/>
      <c r="CO1840" s="2"/>
      <c r="CP1840" s="2"/>
      <c r="CQ1840" s="2"/>
      <c r="CR1840" s="2"/>
      <c r="CS1840" s="2"/>
      <c r="CT1840" s="2"/>
      <c r="CU1840" s="2"/>
      <c r="CV1840" s="2"/>
      <c r="CW1840" s="2"/>
      <c r="CX1840" s="2"/>
      <c r="CY1840" s="2"/>
      <c r="CZ1840" s="2"/>
      <c r="DA1840" s="2"/>
      <c r="DB1840" s="2"/>
    </row>
    <row r="1841" spans="13:106">
      <c r="M1841" s="2"/>
      <c r="N1841" s="2"/>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c r="CQ1841" s="2"/>
      <c r="CR1841" s="2"/>
      <c r="CS1841" s="2"/>
      <c r="CT1841" s="2"/>
      <c r="CU1841" s="2"/>
      <c r="CV1841" s="2"/>
      <c r="CW1841" s="2"/>
      <c r="CX1841" s="2"/>
      <c r="CY1841" s="2"/>
      <c r="CZ1841" s="2"/>
      <c r="DA1841" s="2"/>
      <c r="DB1841" s="2"/>
    </row>
    <row r="1842" spans="13:106">
      <c r="M1842" s="2"/>
      <c r="N1842" s="2"/>
      <c r="O1842" s="2"/>
      <c r="P1842" s="2"/>
      <c r="Q1842" s="2"/>
      <c r="R1842" s="2"/>
      <c r="S1842" s="2"/>
      <c r="T1842" s="2"/>
      <c r="U1842" s="2"/>
      <c r="V1842" s="2"/>
      <c r="W1842" s="2"/>
      <c r="X1842" s="2"/>
      <c r="Y1842" s="2"/>
      <c r="Z1842" s="2"/>
      <c r="AA1842" s="2"/>
      <c r="AB1842" s="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c r="CQ1842" s="2"/>
      <c r="CR1842" s="2"/>
      <c r="CS1842" s="2"/>
      <c r="CT1842" s="2"/>
      <c r="CU1842" s="2"/>
      <c r="CV1842" s="2"/>
      <c r="CW1842" s="2"/>
      <c r="CX1842" s="2"/>
      <c r="CY1842" s="2"/>
      <c r="CZ1842" s="2"/>
      <c r="DA1842" s="2"/>
      <c r="DB1842" s="2"/>
    </row>
    <row r="1843" spans="13:106">
      <c r="M1843" s="2"/>
      <c r="N1843" s="2"/>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c r="CC1843" s="2"/>
      <c r="CD1843" s="2"/>
      <c r="CE1843" s="2"/>
      <c r="CF1843" s="2"/>
      <c r="CG1843" s="2"/>
      <c r="CH1843" s="2"/>
      <c r="CI1843" s="2"/>
      <c r="CJ1843" s="2"/>
      <c r="CK1843" s="2"/>
      <c r="CL1843" s="2"/>
      <c r="CM1843" s="2"/>
      <c r="CN1843" s="2"/>
      <c r="CO1843" s="2"/>
      <c r="CP1843" s="2"/>
      <c r="CQ1843" s="2"/>
      <c r="CR1843" s="2"/>
      <c r="CS1843" s="2"/>
      <c r="CT1843" s="2"/>
      <c r="CU1843" s="2"/>
      <c r="CV1843" s="2"/>
      <c r="CW1843" s="2"/>
      <c r="CX1843" s="2"/>
      <c r="CY1843" s="2"/>
      <c r="CZ1843" s="2"/>
      <c r="DA1843" s="2"/>
      <c r="DB1843" s="2"/>
    </row>
    <row r="1844" spans="13:106">
      <c r="M1844" s="2"/>
      <c r="N1844" s="2"/>
      <c r="O1844" s="2"/>
      <c r="P1844" s="2"/>
      <c r="Q1844" s="2"/>
      <c r="R1844" s="2"/>
      <c r="S1844" s="2"/>
      <c r="T1844" s="2"/>
      <c r="U1844" s="2"/>
      <c r="V1844" s="2"/>
      <c r="W1844" s="2"/>
      <c r="X1844" s="2"/>
      <c r="Y1844" s="2"/>
      <c r="Z1844" s="2"/>
      <c r="AA1844" s="2"/>
      <c r="AB1844" s="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c r="BI1844" s="2"/>
      <c r="BJ1844" s="2"/>
      <c r="BK1844" s="2"/>
      <c r="BL1844" s="2"/>
      <c r="BM1844" s="2"/>
      <c r="BN1844" s="2"/>
      <c r="BO1844" s="2"/>
      <c r="BP1844" s="2"/>
      <c r="BQ1844" s="2"/>
      <c r="BR1844" s="2"/>
      <c r="BS1844" s="2"/>
      <c r="BT1844" s="2"/>
      <c r="BU1844" s="2"/>
      <c r="BV1844" s="2"/>
      <c r="BW1844" s="2"/>
      <c r="BX1844" s="2"/>
      <c r="BY1844" s="2"/>
      <c r="BZ1844" s="2"/>
      <c r="CA1844" s="2"/>
      <c r="CB1844" s="2"/>
      <c r="CC1844" s="2"/>
      <c r="CD1844" s="2"/>
      <c r="CE1844" s="2"/>
      <c r="CF1844" s="2"/>
      <c r="CG1844" s="2"/>
      <c r="CH1844" s="2"/>
      <c r="CI1844" s="2"/>
      <c r="CJ1844" s="2"/>
      <c r="CK1844" s="2"/>
      <c r="CL1844" s="2"/>
      <c r="CM1844" s="2"/>
      <c r="CN1844" s="2"/>
      <c r="CO1844" s="2"/>
      <c r="CP1844" s="2"/>
      <c r="CQ1844" s="2"/>
      <c r="CR1844" s="2"/>
      <c r="CS1844" s="2"/>
      <c r="CT1844" s="2"/>
      <c r="CU1844" s="2"/>
      <c r="CV1844" s="2"/>
      <c r="CW1844" s="2"/>
      <c r="CX1844" s="2"/>
      <c r="CY1844" s="2"/>
      <c r="CZ1844" s="2"/>
      <c r="DA1844" s="2"/>
      <c r="DB1844" s="2"/>
    </row>
    <row r="1845" spans="13:106">
      <c r="M1845" s="2"/>
      <c r="N1845" s="2"/>
      <c r="O1845" s="2"/>
      <c r="P1845" s="2"/>
      <c r="Q1845" s="2"/>
      <c r="R1845" s="2"/>
      <c r="S1845" s="2"/>
      <c r="T1845" s="2"/>
      <c r="U1845" s="2"/>
      <c r="V1845" s="2"/>
      <c r="W1845" s="2"/>
      <c r="X1845" s="2"/>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c r="BI1845" s="2"/>
      <c r="BJ1845" s="2"/>
      <c r="BK1845" s="2"/>
      <c r="BL1845" s="2"/>
      <c r="BM1845" s="2"/>
      <c r="BN1845" s="2"/>
      <c r="BO1845" s="2"/>
      <c r="BP1845" s="2"/>
      <c r="BQ1845" s="2"/>
      <c r="BR1845" s="2"/>
      <c r="BS1845" s="2"/>
      <c r="BT1845" s="2"/>
      <c r="BU1845" s="2"/>
      <c r="BV1845" s="2"/>
      <c r="BW1845" s="2"/>
      <c r="BX1845" s="2"/>
      <c r="BY1845" s="2"/>
      <c r="BZ1845" s="2"/>
      <c r="CA1845" s="2"/>
      <c r="CB1845" s="2"/>
      <c r="CC1845" s="2"/>
      <c r="CD1845" s="2"/>
      <c r="CE1845" s="2"/>
      <c r="CF1845" s="2"/>
      <c r="CG1845" s="2"/>
      <c r="CH1845" s="2"/>
      <c r="CI1845" s="2"/>
      <c r="CJ1845" s="2"/>
      <c r="CK1845" s="2"/>
      <c r="CL1845" s="2"/>
      <c r="CM1845" s="2"/>
      <c r="CN1845" s="2"/>
      <c r="CO1845" s="2"/>
      <c r="CP1845" s="2"/>
      <c r="CQ1845" s="2"/>
      <c r="CR1845" s="2"/>
      <c r="CS1845" s="2"/>
      <c r="CT1845" s="2"/>
      <c r="CU1845" s="2"/>
      <c r="CV1845" s="2"/>
      <c r="CW1845" s="2"/>
      <c r="CX1845" s="2"/>
      <c r="CY1845" s="2"/>
      <c r="CZ1845" s="2"/>
      <c r="DA1845" s="2"/>
      <c r="DB1845" s="2"/>
    </row>
    <row r="1846" spans="13:106">
      <c r="M1846" s="2"/>
      <c r="N1846" s="2"/>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c r="CH1846" s="2"/>
      <c r="CI1846" s="2"/>
      <c r="CJ1846" s="2"/>
      <c r="CK1846" s="2"/>
      <c r="CL1846" s="2"/>
      <c r="CM1846" s="2"/>
      <c r="CN1846" s="2"/>
      <c r="CO1846" s="2"/>
      <c r="CP1846" s="2"/>
      <c r="CQ1846" s="2"/>
      <c r="CR1846" s="2"/>
      <c r="CS1846" s="2"/>
      <c r="CT1846" s="2"/>
      <c r="CU1846" s="2"/>
      <c r="CV1846" s="2"/>
      <c r="CW1846" s="2"/>
      <c r="CX1846" s="2"/>
      <c r="CY1846" s="2"/>
      <c r="CZ1846" s="2"/>
      <c r="DA1846" s="2"/>
      <c r="DB1846" s="2"/>
    </row>
    <row r="1847" spans="13:106">
      <c r="M1847" s="2"/>
      <c r="N1847" s="2"/>
      <c r="O1847" s="2"/>
      <c r="P1847" s="2"/>
      <c r="Q1847" s="2"/>
      <c r="R1847" s="2"/>
      <c r="S1847" s="2"/>
      <c r="T1847" s="2"/>
      <c r="U1847" s="2"/>
      <c r="V1847" s="2"/>
      <c r="W1847" s="2"/>
      <c r="X1847" s="2"/>
      <c r="Y1847" s="2"/>
      <c r="Z1847" s="2"/>
      <c r="AA1847" s="2"/>
      <c r="AB1847" s="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c r="CC1847" s="2"/>
      <c r="CD1847" s="2"/>
      <c r="CE1847" s="2"/>
      <c r="CF1847" s="2"/>
      <c r="CG1847" s="2"/>
      <c r="CH1847" s="2"/>
      <c r="CI1847" s="2"/>
      <c r="CJ1847" s="2"/>
      <c r="CK1847" s="2"/>
      <c r="CL1847" s="2"/>
      <c r="CM1847" s="2"/>
      <c r="CN1847" s="2"/>
      <c r="CO1847" s="2"/>
      <c r="CP1847" s="2"/>
      <c r="CQ1847" s="2"/>
      <c r="CR1847" s="2"/>
      <c r="CS1847" s="2"/>
      <c r="CT1847" s="2"/>
      <c r="CU1847" s="2"/>
      <c r="CV1847" s="2"/>
      <c r="CW1847" s="2"/>
      <c r="CX1847" s="2"/>
      <c r="CY1847" s="2"/>
      <c r="CZ1847" s="2"/>
      <c r="DA1847" s="2"/>
      <c r="DB1847" s="2"/>
    </row>
    <row r="1848" spans="13:106">
      <c r="M1848" s="2"/>
      <c r="N1848" s="2"/>
      <c r="O1848" s="2"/>
      <c r="P1848" s="2"/>
      <c r="Q1848" s="2"/>
      <c r="R1848" s="2"/>
      <c r="S1848" s="2"/>
      <c r="T1848" s="2"/>
      <c r="U1848" s="2"/>
      <c r="V1848" s="2"/>
      <c r="W1848" s="2"/>
      <c r="X1848" s="2"/>
      <c r="Y1848" s="2"/>
      <c r="Z1848" s="2"/>
      <c r="AA1848" s="2"/>
      <c r="AB1848" s="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c r="CH1848" s="2"/>
      <c r="CI1848" s="2"/>
      <c r="CJ1848" s="2"/>
      <c r="CK1848" s="2"/>
      <c r="CL1848" s="2"/>
      <c r="CM1848" s="2"/>
      <c r="CN1848" s="2"/>
      <c r="CO1848" s="2"/>
      <c r="CP1848" s="2"/>
      <c r="CQ1848" s="2"/>
      <c r="CR1848" s="2"/>
      <c r="CS1848" s="2"/>
      <c r="CT1848" s="2"/>
      <c r="CU1848" s="2"/>
      <c r="CV1848" s="2"/>
      <c r="CW1848" s="2"/>
      <c r="CX1848" s="2"/>
      <c r="CY1848" s="2"/>
      <c r="CZ1848" s="2"/>
      <c r="DA1848" s="2"/>
      <c r="DB1848" s="2"/>
    </row>
    <row r="1849" spans="13:106">
      <c r="M1849" s="2"/>
      <c r="N1849" s="2"/>
      <c r="O1849" s="2"/>
      <c r="P1849" s="2"/>
      <c r="Q1849" s="2"/>
      <c r="R1849" s="2"/>
      <c r="S1849" s="2"/>
      <c r="T1849" s="2"/>
      <c r="U1849" s="2"/>
      <c r="V1849" s="2"/>
      <c r="W1849" s="2"/>
      <c r="X1849" s="2"/>
      <c r="Y1849" s="2"/>
      <c r="Z1849" s="2"/>
      <c r="AA1849" s="2"/>
      <c r="AB1849" s="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c r="CQ1849" s="2"/>
      <c r="CR1849" s="2"/>
      <c r="CS1849" s="2"/>
      <c r="CT1849" s="2"/>
      <c r="CU1849" s="2"/>
      <c r="CV1849" s="2"/>
      <c r="CW1849" s="2"/>
      <c r="CX1849" s="2"/>
      <c r="CY1849" s="2"/>
      <c r="CZ1849" s="2"/>
      <c r="DA1849" s="2"/>
      <c r="DB1849" s="2"/>
    </row>
    <row r="1850" spans="13:106">
      <c r="M1850" s="2"/>
      <c r="N1850" s="2"/>
      <c r="O1850" s="2"/>
      <c r="P1850" s="2"/>
      <c r="Q1850" s="2"/>
      <c r="R1850" s="2"/>
      <c r="S1850" s="2"/>
      <c r="T1850" s="2"/>
      <c r="U1850" s="2"/>
      <c r="V1850" s="2"/>
      <c r="W1850" s="2"/>
      <c r="X1850" s="2"/>
      <c r="Y1850" s="2"/>
      <c r="Z1850" s="2"/>
      <c r="AA1850" s="2"/>
      <c r="AB1850" s="2"/>
      <c r="AC1850" s="2"/>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row>
    <row r="1851" spans="13:106">
      <c r="M1851" s="2"/>
      <c r="N1851" s="2"/>
      <c r="O1851" s="2"/>
      <c r="P1851" s="2"/>
      <c r="Q1851" s="2"/>
      <c r="R1851" s="2"/>
      <c r="S1851" s="2"/>
      <c r="T1851" s="2"/>
      <c r="U1851" s="2"/>
      <c r="V1851" s="2"/>
      <c r="W1851" s="2"/>
      <c r="X1851" s="2"/>
      <c r="Y1851" s="2"/>
      <c r="Z1851" s="2"/>
      <c r="AA1851" s="2"/>
      <c r="AB1851" s="2"/>
      <c r="AC1851" s="2"/>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c r="CR1851" s="2"/>
      <c r="CS1851" s="2"/>
      <c r="CT1851" s="2"/>
      <c r="CU1851" s="2"/>
      <c r="CV1851" s="2"/>
      <c r="CW1851" s="2"/>
      <c r="CX1851" s="2"/>
      <c r="CY1851" s="2"/>
      <c r="CZ1851" s="2"/>
      <c r="DA1851" s="2"/>
      <c r="DB1851" s="2"/>
    </row>
    <row r="1852" spans="13:106">
      <c r="M1852" s="2"/>
      <c r="N1852" s="2"/>
      <c r="O1852" s="2"/>
      <c r="P1852" s="2"/>
      <c r="Q1852" s="2"/>
      <c r="R1852" s="2"/>
      <c r="S1852" s="2"/>
      <c r="T1852" s="2"/>
      <c r="U1852" s="2"/>
      <c r="V1852" s="2"/>
      <c r="W1852" s="2"/>
      <c r="X1852" s="2"/>
      <c r="Y1852" s="2"/>
      <c r="Z1852" s="2"/>
      <c r="AA1852" s="2"/>
      <c r="AB1852" s="2"/>
      <c r="AC1852" s="2"/>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c r="CR1852" s="2"/>
      <c r="CS1852" s="2"/>
      <c r="CT1852" s="2"/>
      <c r="CU1852" s="2"/>
      <c r="CV1852" s="2"/>
      <c r="CW1852" s="2"/>
      <c r="CX1852" s="2"/>
      <c r="CY1852" s="2"/>
      <c r="CZ1852" s="2"/>
      <c r="DA1852" s="2"/>
      <c r="DB1852" s="2"/>
    </row>
    <row r="1853" spans="13:106">
      <c r="M1853" s="2"/>
      <c r="N1853" s="2"/>
      <c r="O1853" s="2"/>
      <c r="P1853" s="2"/>
      <c r="Q1853" s="2"/>
      <c r="R1853" s="2"/>
      <c r="S1853" s="2"/>
      <c r="T1853" s="2"/>
      <c r="U1853" s="2"/>
      <c r="V1853" s="2"/>
      <c r="W1853" s="2"/>
      <c r="X1853" s="2"/>
      <c r="Y1853" s="2"/>
      <c r="Z1853" s="2"/>
      <c r="AA1853" s="2"/>
      <c r="AB1853" s="2"/>
      <c r="AC1853" s="2"/>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c r="CQ1853" s="2"/>
      <c r="CR1853" s="2"/>
      <c r="CS1853" s="2"/>
      <c r="CT1853" s="2"/>
      <c r="CU1853" s="2"/>
      <c r="CV1853" s="2"/>
      <c r="CW1853" s="2"/>
      <c r="CX1853" s="2"/>
      <c r="CY1853" s="2"/>
      <c r="CZ1853" s="2"/>
      <c r="DA1853" s="2"/>
      <c r="DB1853" s="2"/>
    </row>
    <row r="1854" spans="13:106">
      <c r="M1854" s="2"/>
      <c r="N1854" s="2"/>
      <c r="O1854" s="2"/>
      <c r="P1854" s="2"/>
      <c r="Q1854" s="2"/>
      <c r="R1854" s="2"/>
      <c r="S1854" s="2"/>
      <c r="T1854" s="2"/>
      <c r="U1854" s="2"/>
      <c r="V1854" s="2"/>
      <c r="W1854" s="2"/>
      <c r="X1854" s="2"/>
      <c r="Y1854" s="2"/>
      <c r="Z1854" s="2"/>
      <c r="AA1854" s="2"/>
      <c r="AB1854" s="2"/>
      <c r="AC1854" s="2"/>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c r="CC1854" s="2"/>
      <c r="CD1854" s="2"/>
      <c r="CE1854" s="2"/>
      <c r="CF1854" s="2"/>
      <c r="CG1854" s="2"/>
      <c r="CH1854" s="2"/>
      <c r="CI1854" s="2"/>
      <c r="CJ1854" s="2"/>
      <c r="CK1854" s="2"/>
      <c r="CL1854" s="2"/>
      <c r="CM1854" s="2"/>
      <c r="CN1854" s="2"/>
      <c r="CO1854" s="2"/>
      <c r="CP1854" s="2"/>
      <c r="CQ1854" s="2"/>
      <c r="CR1854" s="2"/>
      <c r="CS1854" s="2"/>
      <c r="CT1854" s="2"/>
      <c r="CU1854" s="2"/>
      <c r="CV1854" s="2"/>
      <c r="CW1854" s="2"/>
      <c r="CX1854" s="2"/>
      <c r="CY1854" s="2"/>
      <c r="CZ1854" s="2"/>
      <c r="DA1854" s="2"/>
      <c r="DB1854" s="2"/>
    </row>
    <row r="1855" spans="13:106">
      <c r="M1855" s="2"/>
      <c r="N1855" s="2"/>
      <c r="O1855" s="2"/>
      <c r="P1855" s="2"/>
      <c r="Q1855" s="2"/>
      <c r="R1855" s="2"/>
      <c r="S1855" s="2"/>
      <c r="T1855" s="2"/>
      <c r="U1855" s="2"/>
      <c r="V1855" s="2"/>
      <c r="W1855" s="2"/>
      <c r="X1855" s="2"/>
      <c r="Y1855" s="2"/>
      <c r="Z1855" s="2"/>
      <c r="AA1855" s="2"/>
      <c r="AB1855" s="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c r="CQ1855" s="2"/>
      <c r="CR1855" s="2"/>
      <c r="CS1855" s="2"/>
      <c r="CT1855" s="2"/>
      <c r="CU1855" s="2"/>
      <c r="CV1855" s="2"/>
      <c r="CW1855" s="2"/>
      <c r="CX1855" s="2"/>
      <c r="CY1855" s="2"/>
      <c r="CZ1855" s="2"/>
      <c r="DA1855" s="2"/>
      <c r="DB1855" s="2"/>
    </row>
    <row r="1856" spans="13:106">
      <c r="M1856" s="2"/>
      <c r="N1856" s="2"/>
      <c r="O1856" s="2"/>
      <c r="P1856" s="2"/>
      <c r="Q1856" s="2"/>
      <c r="R1856" s="2"/>
      <c r="S1856" s="2"/>
      <c r="T1856" s="2"/>
      <c r="U1856" s="2"/>
      <c r="V1856" s="2"/>
      <c r="W1856" s="2"/>
      <c r="X1856" s="2"/>
      <c r="Y1856" s="2"/>
      <c r="Z1856" s="2"/>
      <c r="AA1856" s="2"/>
      <c r="AB1856" s="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c r="CR1856" s="2"/>
      <c r="CS1856" s="2"/>
      <c r="CT1856" s="2"/>
      <c r="CU1856" s="2"/>
      <c r="CV1856" s="2"/>
      <c r="CW1856" s="2"/>
      <c r="CX1856" s="2"/>
      <c r="CY1856" s="2"/>
      <c r="CZ1856" s="2"/>
      <c r="DA1856" s="2"/>
      <c r="DB1856" s="2"/>
    </row>
    <row r="1857" spans="13:106">
      <c r="M1857" s="2"/>
      <c r="N1857" s="2"/>
      <c r="O1857" s="2"/>
      <c r="P1857" s="2"/>
      <c r="Q1857" s="2"/>
      <c r="R1857" s="2"/>
      <c r="S1857" s="2"/>
      <c r="T1857" s="2"/>
      <c r="U1857" s="2"/>
      <c r="V1857" s="2"/>
      <c r="W1857" s="2"/>
      <c r="X1857" s="2"/>
      <c r="Y1857" s="2"/>
      <c r="Z1857" s="2"/>
      <c r="AA1857" s="2"/>
      <c r="AB1857" s="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c r="CQ1857" s="2"/>
      <c r="CR1857" s="2"/>
      <c r="CS1857" s="2"/>
      <c r="CT1857" s="2"/>
      <c r="CU1857" s="2"/>
      <c r="CV1857" s="2"/>
      <c r="CW1857" s="2"/>
      <c r="CX1857" s="2"/>
      <c r="CY1857" s="2"/>
      <c r="CZ1857" s="2"/>
      <c r="DA1857" s="2"/>
      <c r="DB1857" s="2"/>
    </row>
    <row r="1858" spans="13:106">
      <c r="M1858" s="2"/>
      <c r="N1858" s="2"/>
      <c r="O1858" s="2"/>
      <c r="P1858" s="2"/>
      <c r="Q1858" s="2"/>
      <c r="R1858" s="2"/>
      <c r="S1858" s="2"/>
      <c r="T1858" s="2"/>
      <c r="U1858" s="2"/>
      <c r="V1858" s="2"/>
      <c r="W1858" s="2"/>
      <c r="X1858" s="2"/>
      <c r="Y1858" s="2"/>
      <c r="Z1858" s="2"/>
      <c r="AA1858" s="2"/>
      <c r="AB1858" s="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c r="CQ1858" s="2"/>
      <c r="CR1858" s="2"/>
      <c r="CS1858" s="2"/>
      <c r="CT1858" s="2"/>
      <c r="CU1858" s="2"/>
      <c r="CV1858" s="2"/>
      <c r="CW1858" s="2"/>
      <c r="CX1858" s="2"/>
      <c r="CY1858" s="2"/>
      <c r="CZ1858" s="2"/>
      <c r="DA1858" s="2"/>
      <c r="DB1858" s="2"/>
    </row>
    <row r="1859" spans="13:106">
      <c r="M1859" s="2"/>
      <c r="N1859" s="2"/>
      <c r="O1859" s="2"/>
      <c r="P1859" s="2"/>
      <c r="Q1859" s="2"/>
      <c r="R1859" s="2"/>
      <c r="S1859" s="2"/>
      <c r="T1859" s="2"/>
      <c r="U1859" s="2"/>
      <c r="V1859" s="2"/>
      <c r="W1859" s="2"/>
      <c r="X1859" s="2"/>
      <c r="Y1859" s="2"/>
      <c r="Z1859" s="2"/>
      <c r="AA1859" s="2"/>
      <c r="AB1859" s="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c r="CQ1859" s="2"/>
      <c r="CR1859" s="2"/>
      <c r="CS1859" s="2"/>
      <c r="CT1859" s="2"/>
      <c r="CU1859" s="2"/>
      <c r="CV1859" s="2"/>
      <c r="CW1859" s="2"/>
      <c r="CX1859" s="2"/>
      <c r="CY1859" s="2"/>
      <c r="CZ1859" s="2"/>
      <c r="DA1859" s="2"/>
      <c r="DB1859" s="2"/>
    </row>
    <row r="1860" spans="13:106">
      <c r="M1860" s="2"/>
      <c r="N1860" s="2"/>
      <c r="O1860" s="2"/>
      <c r="P1860" s="2"/>
      <c r="Q1860" s="2"/>
      <c r="R1860" s="2"/>
      <c r="S1860" s="2"/>
      <c r="T1860" s="2"/>
      <c r="U1860" s="2"/>
      <c r="V1860" s="2"/>
      <c r="W1860" s="2"/>
      <c r="X1860" s="2"/>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c r="CQ1860" s="2"/>
      <c r="CR1860" s="2"/>
      <c r="CS1860" s="2"/>
      <c r="CT1860" s="2"/>
      <c r="CU1860" s="2"/>
      <c r="CV1860" s="2"/>
      <c r="CW1860" s="2"/>
      <c r="CX1860" s="2"/>
      <c r="CY1860" s="2"/>
      <c r="CZ1860" s="2"/>
      <c r="DA1860" s="2"/>
      <c r="DB1860" s="2"/>
    </row>
    <row r="1861" spans="13:106">
      <c r="M1861" s="2"/>
      <c r="N1861" s="2"/>
      <c r="O1861" s="2"/>
      <c r="P1861" s="2"/>
      <c r="Q1861" s="2"/>
      <c r="R1861" s="2"/>
      <c r="S1861" s="2"/>
      <c r="T1861" s="2"/>
      <c r="U1861" s="2"/>
      <c r="V1861" s="2"/>
      <c r="W1861" s="2"/>
      <c r="X1861" s="2"/>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row>
    <row r="1862" spans="13:106">
      <c r="M1862" s="2"/>
      <c r="N1862" s="2"/>
      <c r="O1862" s="2"/>
      <c r="P1862" s="2"/>
      <c r="Q1862" s="2"/>
      <c r="R1862" s="2"/>
      <c r="S1862" s="2"/>
      <c r="T1862" s="2"/>
      <c r="U1862" s="2"/>
      <c r="V1862" s="2"/>
      <c r="W1862" s="2"/>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row>
    <row r="1863" spans="13:106">
      <c r="M1863" s="2"/>
      <c r="N1863" s="2"/>
      <c r="O1863" s="2"/>
      <c r="P1863" s="2"/>
      <c r="Q1863" s="2"/>
      <c r="R1863" s="2"/>
      <c r="S1863" s="2"/>
      <c r="T1863" s="2"/>
      <c r="U1863" s="2"/>
      <c r="V1863" s="2"/>
      <c r="W1863" s="2"/>
      <c r="X1863" s="2"/>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row>
    <row r="1864" spans="13:106">
      <c r="M1864" s="2"/>
      <c r="N1864" s="2"/>
      <c r="O1864" s="2"/>
      <c r="P1864" s="2"/>
      <c r="Q1864" s="2"/>
      <c r="R1864" s="2"/>
      <c r="S1864" s="2"/>
      <c r="T1864" s="2"/>
      <c r="U1864" s="2"/>
      <c r="V1864" s="2"/>
      <c r="W1864" s="2"/>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row>
    <row r="1865" spans="13:106">
      <c r="M1865" s="2"/>
      <c r="N1865" s="2"/>
      <c r="O1865" s="2"/>
      <c r="P1865" s="2"/>
      <c r="Q1865" s="2"/>
      <c r="R1865" s="2"/>
      <c r="S1865" s="2"/>
      <c r="T1865" s="2"/>
      <c r="U1865" s="2"/>
      <c r="V1865" s="2"/>
      <c r="W1865" s="2"/>
      <c r="X1865" s="2"/>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c r="CQ1865" s="2"/>
      <c r="CR1865" s="2"/>
      <c r="CS1865" s="2"/>
      <c r="CT1865" s="2"/>
      <c r="CU1865" s="2"/>
      <c r="CV1865" s="2"/>
      <c r="CW1865" s="2"/>
      <c r="CX1865" s="2"/>
      <c r="CY1865" s="2"/>
      <c r="CZ1865" s="2"/>
      <c r="DA1865" s="2"/>
      <c r="DB1865" s="2"/>
    </row>
    <row r="1866" spans="13:106">
      <c r="M1866" s="2"/>
      <c r="N1866" s="2"/>
      <c r="O1866" s="2"/>
      <c r="P1866" s="2"/>
      <c r="Q1866" s="2"/>
      <c r="R1866" s="2"/>
      <c r="S1866" s="2"/>
      <c r="T1866" s="2"/>
      <c r="U1866" s="2"/>
      <c r="V1866" s="2"/>
      <c r="W1866" s="2"/>
      <c r="X1866" s="2"/>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c r="CQ1866" s="2"/>
      <c r="CR1866" s="2"/>
      <c r="CS1866" s="2"/>
      <c r="CT1866" s="2"/>
      <c r="CU1866" s="2"/>
      <c r="CV1866" s="2"/>
      <c r="CW1866" s="2"/>
      <c r="CX1866" s="2"/>
      <c r="CY1866" s="2"/>
      <c r="CZ1866" s="2"/>
      <c r="DA1866" s="2"/>
      <c r="DB1866" s="2"/>
    </row>
    <row r="1867" spans="13:106">
      <c r="M1867" s="2"/>
      <c r="N1867" s="2"/>
      <c r="O1867" s="2"/>
      <c r="P1867" s="2"/>
      <c r="Q1867" s="2"/>
      <c r="R1867" s="2"/>
      <c r="S1867" s="2"/>
      <c r="T1867" s="2"/>
      <c r="U1867" s="2"/>
      <c r="V1867" s="2"/>
      <c r="W1867" s="2"/>
      <c r="X1867" s="2"/>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c r="CQ1867" s="2"/>
      <c r="CR1867" s="2"/>
      <c r="CS1867" s="2"/>
      <c r="CT1867" s="2"/>
      <c r="CU1867" s="2"/>
      <c r="CV1867" s="2"/>
      <c r="CW1867" s="2"/>
      <c r="CX1867" s="2"/>
      <c r="CY1867" s="2"/>
      <c r="CZ1867" s="2"/>
      <c r="DA1867" s="2"/>
      <c r="DB1867" s="2"/>
    </row>
    <row r="1868" spans="13:106">
      <c r="M1868" s="2"/>
      <c r="N1868" s="2"/>
      <c r="O1868" s="2"/>
      <c r="P1868" s="2"/>
      <c r="Q1868" s="2"/>
      <c r="R1868" s="2"/>
      <c r="S1868" s="2"/>
      <c r="T1868" s="2"/>
      <c r="U1868" s="2"/>
      <c r="V1868" s="2"/>
      <c r="W1868" s="2"/>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c r="CQ1868" s="2"/>
      <c r="CR1868" s="2"/>
      <c r="CS1868" s="2"/>
      <c r="CT1868" s="2"/>
      <c r="CU1868" s="2"/>
      <c r="CV1868" s="2"/>
      <c r="CW1868" s="2"/>
      <c r="CX1868" s="2"/>
      <c r="CY1868" s="2"/>
      <c r="CZ1868" s="2"/>
      <c r="DA1868" s="2"/>
      <c r="DB1868" s="2"/>
    </row>
    <row r="1869" spans="13:106">
      <c r="M1869" s="2"/>
      <c r="N1869" s="2"/>
      <c r="O1869" s="2"/>
      <c r="P1869" s="2"/>
      <c r="Q1869" s="2"/>
      <c r="R1869" s="2"/>
      <c r="S1869" s="2"/>
      <c r="T1869" s="2"/>
      <c r="U1869" s="2"/>
      <c r="V1869" s="2"/>
      <c r="W1869" s="2"/>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c r="CQ1869" s="2"/>
      <c r="CR1869" s="2"/>
      <c r="CS1869" s="2"/>
      <c r="CT1869" s="2"/>
      <c r="CU1869" s="2"/>
      <c r="CV1869" s="2"/>
      <c r="CW1869" s="2"/>
      <c r="CX1869" s="2"/>
      <c r="CY1869" s="2"/>
      <c r="CZ1869" s="2"/>
      <c r="DA1869" s="2"/>
      <c r="DB1869" s="2"/>
    </row>
    <row r="1870" spans="13:106">
      <c r="M1870" s="2"/>
      <c r="N1870" s="2"/>
      <c r="O1870" s="2"/>
      <c r="P1870" s="2"/>
      <c r="Q1870" s="2"/>
      <c r="R1870" s="2"/>
      <c r="S1870" s="2"/>
      <c r="T1870" s="2"/>
      <c r="U1870" s="2"/>
      <c r="V1870" s="2"/>
      <c r="W1870" s="2"/>
      <c r="X1870" s="2"/>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row>
    <row r="1871" spans="13:106">
      <c r="M1871" s="2"/>
      <c r="N1871" s="2"/>
      <c r="O1871" s="2"/>
      <c r="P1871" s="2"/>
      <c r="Q1871" s="2"/>
      <c r="R1871" s="2"/>
      <c r="S1871" s="2"/>
      <c r="T1871" s="2"/>
      <c r="U1871" s="2"/>
      <c r="V1871" s="2"/>
      <c r="W1871" s="2"/>
      <c r="X1871" s="2"/>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c r="CQ1871" s="2"/>
      <c r="CR1871" s="2"/>
      <c r="CS1871" s="2"/>
      <c r="CT1871" s="2"/>
      <c r="CU1871" s="2"/>
      <c r="CV1871" s="2"/>
      <c r="CW1871" s="2"/>
      <c r="CX1871" s="2"/>
      <c r="CY1871" s="2"/>
      <c r="CZ1871" s="2"/>
      <c r="DA1871" s="2"/>
      <c r="DB1871" s="2"/>
    </row>
    <row r="1872" spans="13:106">
      <c r="M1872" s="2"/>
      <c r="N1872" s="2"/>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c r="CR1872" s="2"/>
      <c r="CS1872" s="2"/>
      <c r="CT1872" s="2"/>
      <c r="CU1872" s="2"/>
      <c r="CV1872" s="2"/>
      <c r="CW1872" s="2"/>
      <c r="CX1872" s="2"/>
      <c r="CY1872" s="2"/>
      <c r="CZ1872" s="2"/>
      <c r="DA1872" s="2"/>
      <c r="DB1872" s="2"/>
    </row>
    <row r="1873" spans="13:106">
      <c r="M1873" s="2"/>
      <c r="N1873" s="2"/>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c r="CR1873" s="2"/>
      <c r="CS1873" s="2"/>
      <c r="CT1873" s="2"/>
      <c r="CU1873" s="2"/>
      <c r="CV1873" s="2"/>
      <c r="CW1873" s="2"/>
      <c r="CX1873" s="2"/>
      <c r="CY1873" s="2"/>
      <c r="CZ1873" s="2"/>
      <c r="DA1873" s="2"/>
      <c r="DB1873" s="2"/>
    </row>
    <row r="1874" spans="13:106">
      <c r="M1874" s="2"/>
      <c r="N1874" s="2"/>
      <c r="O1874" s="2"/>
      <c r="P1874" s="2"/>
      <c r="Q1874" s="2"/>
      <c r="R1874" s="2"/>
      <c r="S1874" s="2"/>
      <c r="T1874" s="2"/>
      <c r="U1874" s="2"/>
      <c r="V1874" s="2"/>
      <c r="W1874" s="2"/>
      <c r="X1874" s="2"/>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row>
    <row r="1875" spans="13:106">
      <c r="M1875" s="2"/>
      <c r="N1875" s="2"/>
      <c r="O1875" s="2"/>
      <c r="P1875" s="2"/>
      <c r="Q1875" s="2"/>
      <c r="R1875" s="2"/>
      <c r="S1875" s="2"/>
      <c r="T1875" s="2"/>
      <c r="U1875" s="2"/>
      <c r="V1875" s="2"/>
      <c r="W1875" s="2"/>
      <c r="X1875" s="2"/>
      <c r="Y1875" s="2"/>
      <c r="Z1875" s="2"/>
      <c r="AA1875" s="2"/>
      <c r="AB1875" s="2"/>
      <c r="AC1875" s="2"/>
      <c r="AD1875" s="2"/>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row>
    <row r="1876" spans="13:106">
      <c r="M1876" s="2"/>
      <c r="N1876" s="2"/>
      <c r="O1876" s="2"/>
      <c r="P1876" s="2"/>
      <c r="Q1876" s="2"/>
      <c r="R1876" s="2"/>
      <c r="S1876" s="2"/>
      <c r="T1876" s="2"/>
      <c r="U1876" s="2"/>
      <c r="V1876" s="2"/>
      <c r="W1876" s="2"/>
      <c r="X1876" s="2"/>
      <c r="Y1876" s="2"/>
      <c r="Z1876" s="2"/>
      <c r="AA1876" s="2"/>
      <c r="AB1876" s="2"/>
      <c r="AC1876" s="2"/>
      <c r="AD1876" s="2"/>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c r="CR1876" s="2"/>
      <c r="CS1876" s="2"/>
      <c r="CT1876" s="2"/>
      <c r="CU1876" s="2"/>
      <c r="CV1876" s="2"/>
      <c r="CW1876" s="2"/>
      <c r="CX1876" s="2"/>
      <c r="CY1876" s="2"/>
      <c r="CZ1876" s="2"/>
      <c r="DA1876" s="2"/>
      <c r="DB1876" s="2"/>
    </row>
    <row r="1877" spans="13:106">
      <c r="M1877" s="2"/>
      <c r="N1877" s="2"/>
      <c r="O1877" s="2"/>
      <c r="P1877" s="2"/>
      <c r="Q1877" s="2"/>
      <c r="R1877" s="2"/>
      <c r="S1877" s="2"/>
      <c r="T1877" s="2"/>
      <c r="U1877" s="2"/>
      <c r="V1877" s="2"/>
      <c r="W1877" s="2"/>
      <c r="X1877" s="2"/>
      <c r="Y1877" s="2"/>
      <c r="Z1877" s="2"/>
      <c r="AA1877" s="2"/>
      <c r="AB1877" s="2"/>
      <c r="AC1877" s="2"/>
      <c r="AD1877" s="2"/>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c r="CR1877" s="2"/>
      <c r="CS1877" s="2"/>
      <c r="CT1877" s="2"/>
      <c r="CU1877" s="2"/>
      <c r="CV1877" s="2"/>
      <c r="CW1877" s="2"/>
      <c r="CX1877" s="2"/>
      <c r="CY1877" s="2"/>
      <c r="CZ1877" s="2"/>
      <c r="DA1877" s="2"/>
      <c r="DB1877" s="2"/>
    </row>
    <row r="1878" spans="13:106">
      <c r="M1878" s="2"/>
      <c r="N1878" s="2"/>
      <c r="O1878" s="2"/>
      <c r="P1878" s="2"/>
      <c r="Q1878" s="2"/>
      <c r="R1878" s="2"/>
      <c r="S1878" s="2"/>
      <c r="T1878" s="2"/>
      <c r="U1878" s="2"/>
      <c r="V1878" s="2"/>
      <c r="W1878" s="2"/>
      <c r="X1878" s="2"/>
      <c r="Y1878" s="2"/>
      <c r="Z1878" s="2"/>
      <c r="AA1878" s="2"/>
      <c r="AB1878" s="2"/>
      <c r="AC1878" s="2"/>
      <c r="AD1878" s="2"/>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2"/>
      <c r="CK1878" s="2"/>
      <c r="CL1878" s="2"/>
      <c r="CM1878" s="2"/>
      <c r="CN1878" s="2"/>
      <c r="CO1878" s="2"/>
      <c r="CP1878" s="2"/>
      <c r="CQ1878" s="2"/>
      <c r="CR1878" s="2"/>
      <c r="CS1878" s="2"/>
      <c r="CT1878" s="2"/>
      <c r="CU1878" s="2"/>
      <c r="CV1878" s="2"/>
      <c r="CW1878" s="2"/>
      <c r="CX1878" s="2"/>
      <c r="CY1878" s="2"/>
      <c r="CZ1878" s="2"/>
      <c r="DA1878" s="2"/>
      <c r="DB1878" s="2"/>
    </row>
    <row r="1879" spans="13:106">
      <c r="M1879" s="2"/>
      <c r="N1879" s="2"/>
      <c r="O1879" s="2"/>
      <c r="P1879" s="2"/>
      <c r="Q1879" s="2"/>
      <c r="R1879" s="2"/>
      <c r="S1879" s="2"/>
      <c r="T1879" s="2"/>
      <c r="U1879" s="2"/>
      <c r="V1879" s="2"/>
      <c r="W1879" s="2"/>
      <c r="X1879" s="2"/>
      <c r="Y1879" s="2"/>
      <c r="Z1879" s="2"/>
      <c r="AA1879" s="2"/>
      <c r="AB1879" s="2"/>
      <c r="AC1879" s="2"/>
      <c r="AD1879" s="2"/>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2"/>
      <c r="CK1879" s="2"/>
      <c r="CL1879" s="2"/>
      <c r="CM1879" s="2"/>
      <c r="CN1879" s="2"/>
      <c r="CO1879" s="2"/>
      <c r="CP1879" s="2"/>
      <c r="CQ1879" s="2"/>
      <c r="CR1879" s="2"/>
      <c r="CS1879" s="2"/>
      <c r="CT1879" s="2"/>
      <c r="CU1879" s="2"/>
      <c r="CV1879" s="2"/>
      <c r="CW1879" s="2"/>
      <c r="CX1879" s="2"/>
      <c r="CY1879" s="2"/>
      <c r="CZ1879" s="2"/>
      <c r="DA1879" s="2"/>
      <c r="DB1879" s="2"/>
    </row>
    <row r="1880" spans="13:106">
      <c r="M1880" s="2"/>
      <c r="N1880" s="2"/>
      <c r="O1880" s="2"/>
      <c r="P1880" s="2"/>
      <c r="Q1880" s="2"/>
      <c r="R1880" s="2"/>
      <c r="S1880" s="2"/>
      <c r="T1880" s="2"/>
      <c r="U1880" s="2"/>
      <c r="V1880" s="2"/>
      <c r="W1880" s="2"/>
      <c r="X1880" s="2"/>
      <c r="Y1880" s="2"/>
      <c r="Z1880" s="2"/>
      <c r="AA1880" s="2"/>
      <c r="AB1880" s="2"/>
      <c r="AC1880" s="2"/>
      <c r="AD1880" s="2"/>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2"/>
      <c r="CK1880" s="2"/>
      <c r="CL1880" s="2"/>
      <c r="CM1880" s="2"/>
      <c r="CN1880" s="2"/>
      <c r="CO1880" s="2"/>
      <c r="CP1880" s="2"/>
      <c r="CQ1880" s="2"/>
      <c r="CR1880" s="2"/>
      <c r="CS1880" s="2"/>
      <c r="CT1880" s="2"/>
      <c r="CU1880" s="2"/>
      <c r="CV1880" s="2"/>
      <c r="CW1880" s="2"/>
      <c r="CX1880" s="2"/>
      <c r="CY1880" s="2"/>
      <c r="CZ1880" s="2"/>
      <c r="DA1880" s="2"/>
      <c r="DB1880" s="2"/>
    </row>
    <row r="1881" spans="13:106">
      <c r="M1881" s="2"/>
      <c r="N1881" s="2"/>
      <c r="O1881" s="2"/>
      <c r="P1881" s="2"/>
      <c r="Q1881" s="2"/>
      <c r="R1881" s="2"/>
      <c r="S1881" s="2"/>
      <c r="T1881" s="2"/>
      <c r="U1881" s="2"/>
      <c r="V1881" s="2"/>
      <c r="W1881" s="2"/>
      <c r="X1881" s="2"/>
      <c r="Y1881" s="2"/>
      <c r="Z1881" s="2"/>
      <c r="AA1881" s="2"/>
      <c r="AB1881" s="2"/>
      <c r="AC1881" s="2"/>
      <c r="AD1881" s="2"/>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2"/>
      <c r="CK1881" s="2"/>
      <c r="CL1881" s="2"/>
      <c r="CM1881" s="2"/>
      <c r="CN1881" s="2"/>
      <c r="CO1881" s="2"/>
      <c r="CP1881" s="2"/>
      <c r="CQ1881" s="2"/>
      <c r="CR1881" s="2"/>
      <c r="CS1881" s="2"/>
      <c r="CT1881" s="2"/>
      <c r="CU1881" s="2"/>
      <c r="CV1881" s="2"/>
      <c r="CW1881" s="2"/>
      <c r="CX1881" s="2"/>
      <c r="CY1881" s="2"/>
      <c r="CZ1881" s="2"/>
      <c r="DA1881" s="2"/>
      <c r="DB1881" s="2"/>
    </row>
    <row r="1882" spans="13:106">
      <c r="M1882" s="2"/>
      <c r="N1882" s="2"/>
      <c r="O1882" s="2"/>
      <c r="P1882" s="2"/>
      <c r="Q1882" s="2"/>
      <c r="R1882" s="2"/>
      <c r="S1882" s="2"/>
      <c r="T1882" s="2"/>
      <c r="U1882" s="2"/>
      <c r="V1882" s="2"/>
      <c r="W1882" s="2"/>
      <c r="X1882" s="2"/>
      <c r="Y1882" s="2"/>
      <c r="Z1882" s="2"/>
      <c r="AA1882" s="2"/>
      <c r="AB1882" s="2"/>
      <c r="AC1882" s="2"/>
      <c r="AD1882" s="2"/>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2"/>
      <c r="CK1882" s="2"/>
      <c r="CL1882" s="2"/>
      <c r="CM1882" s="2"/>
      <c r="CN1882" s="2"/>
      <c r="CO1882" s="2"/>
      <c r="CP1882" s="2"/>
      <c r="CQ1882" s="2"/>
      <c r="CR1882" s="2"/>
      <c r="CS1882" s="2"/>
      <c r="CT1882" s="2"/>
      <c r="CU1882" s="2"/>
      <c r="CV1882" s="2"/>
      <c r="CW1882" s="2"/>
      <c r="CX1882" s="2"/>
      <c r="CY1882" s="2"/>
      <c r="CZ1882" s="2"/>
      <c r="DA1882" s="2"/>
      <c r="DB1882" s="2"/>
    </row>
    <row r="1883" spans="13:106">
      <c r="M1883" s="2"/>
      <c r="N1883" s="2"/>
      <c r="O1883" s="2"/>
      <c r="P1883" s="2"/>
      <c r="Q1883" s="2"/>
      <c r="R1883" s="2"/>
      <c r="S1883" s="2"/>
      <c r="T1883" s="2"/>
      <c r="U1883" s="2"/>
      <c r="V1883" s="2"/>
      <c r="W1883" s="2"/>
      <c r="X1883" s="2"/>
      <c r="Y1883" s="2"/>
      <c r="Z1883" s="2"/>
      <c r="AA1883" s="2"/>
      <c r="AB1883" s="2"/>
      <c r="AC1883" s="2"/>
      <c r="AD1883" s="2"/>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c r="CR1883" s="2"/>
      <c r="CS1883" s="2"/>
      <c r="CT1883" s="2"/>
      <c r="CU1883" s="2"/>
      <c r="CV1883" s="2"/>
      <c r="CW1883" s="2"/>
      <c r="CX1883" s="2"/>
      <c r="CY1883" s="2"/>
      <c r="CZ1883" s="2"/>
      <c r="DA1883" s="2"/>
      <c r="DB1883" s="2"/>
    </row>
    <row r="1884" spans="13:106">
      <c r="M1884" s="2"/>
      <c r="N1884" s="2"/>
      <c r="O1884" s="2"/>
      <c r="P1884" s="2"/>
      <c r="Q1884" s="2"/>
      <c r="R1884" s="2"/>
      <c r="S1884" s="2"/>
      <c r="T1884" s="2"/>
      <c r="U1884" s="2"/>
      <c r="V1884" s="2"/>
      <c r="W1884" s="2"/>
      <c r="X1884" s="2"/>
      <c r="Y1884" s="2"/>
      <c r="Z1884" s="2"/>
      <c r="AA1884" s="2"/>
      <c r="AB1884" s="2"/>
      <c r="AC1884" s="2"/>
      <c r="AD1884" s="2"/>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c r="CR1884" s="2"/>
      <c r="CS1884" s="2"/>
      <c r="CT1884" s="2"/>
      <c r="CU1884" s="2"/>
      <c r="CV1884" s="2"/>
      <c r="CW1884" s="2"/>
      <c r="CX1884" s="2"/>
      <c r="CY1884" s="2"/>
      <c r="CZ1884" s="2"/>
      <c r="DA1884" s="2"/>
      <c r="DB1884" s="2"/>
    </row>
    <row r="1885" spans="13:106">
      <c r="M1885" s="2"/>
      <c r="N1885" s="2"/>
      <c r="O1885" s="2"/>
      <c r="P1885" s="2"/>
      <c r="Q1885" s="2"/>
      <c r="R1885" s="2"/>
      <c r="S1885" s="2"/>
      <c r="T1885" s="2"/>
      <c r="U1885" s="2"/>
      <c r="V1885" s="2"/>
      <c r="W1885" s="2"/>
      <c r="X1885" s="2"/>
      <c r="Y1885" s="2"/>
      <c r="Z1885" s="2"/>
      <c r="AA1885" s="2"/>
      <c r="AB1885" s="2"/>
      <c r="AC1885" s="2"/>
      <c r="AD1885" s="2"/>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c r="CR1885" s="2"/>
      <c r="CS1885" s="2"/>
      <c r="CT1885" s="2"/>
      <c r="CU1885" s="2"/>
      <c r="CV1885" s="2"/>
      <c r="CW1885" s="2"/>
      <c r="CX1885" s="2"/>
      <c r="CY1885" s="2"/>
      <c r="CZ1885" s="2"/>
      <c r="DA1885" s="2"/>
      <c r="DB1885" s="2"/>
    </row>
    <row r="1886" spans="13:106">
      <c r="M1886" s="2"/>
      <c r="N1886" s="2"/>
      <c r="O1886" s="2"/>
      <c r="P1886" s="2"/>
      <c r="Q1886" s="2"/>
      <c r="R1886" s="2"/>
      <c r="S1886" s="2"/>
      <c r="T1886" s="2"/>
      <c r="U1886" s="2"/>
      <c r="V1886" s="2"/>
      <c r="W1886" s="2"/>
      <c r="X1886" s="2"/>
      <c r="Y1886" s="2"/>
      <c r="Z1886" s="2"/>
      <c r="AA1886" s="2"/>
      <c r="AB1886" s="2"/>
      <c r="AC1886" s="2"/>
      <c r="AD1886" s="2"/>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c r="CQ1886" s="2"/>
      <c r="CR1886" s="2"/>
      <c r="CS1886" s="2"/>
      <c r="CT1886" s="2"/>
      <c r="CU1886" s="2"/>
      <c r="CV1886" s="2"/>
      <c r="CW1886" s="2"/>
      <c r="CX1886" s="2"/>
      <c r="CY1886" s="2"/>
      <c r="CZ1886" s="2"/>
      <c r="DA1886" s="2"/>
      <c r="DB1886" s="2"/>
    </row>
    <row r="1887" spans="13:106">
      <c r="M1887" s="2"/>
      <c r="N1887" s="2"/>
      <c r="O1887" s="2"/>
      <c r="P1887" s="2"/>
      <c r="Q1887" s="2"/>
      <c r="R1887" s="2"/>
      <c r="S1887" s="2"/>
      <c r="T1887" s="2"/>
      <c r="U1887" s="2"/>
      <c r="V1887" s="2"/>
      <c r="W1887" s="2"/>
      <c r="X1887" s="2"/>
      <c r="Y1887" s="2"/>
      <c r="Z1887" s="2"/>
      <c r="AA1887" s="2"/>
      <c r="AB1887" s="2"/>
      <c r="AC1887" s="2"/>
      <c r="AD1887" s="2"/>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c r="CH1887" s="2"/>
      <c r="CI1887" s="2"/>
      <c r="CJ1887" s="2"/>
      <c r="CK1887" s="2"/>
      <c r="CL1887" s="2"/>
      <c r="CM1887" s="2"/>
      <c r="CN1887" s="2"/>
      <c r="CO1887" s="2"/>
      <c r="CP1887" s="2"/>
      <c r="CQ1887" s="2"/>
      <c r="CR1887" s="2"/>
      <c r="CS1887" s="2"/>
      <c r="CT1887" s="2"/>
      <c r="CU1887" s="2"/>
      <c r="CV1887" s="2"/>
      <c r="CW1887" s="2"/>
      <c r="CX1887" s="2"/>
      <c r="CY1887" s="2"/>
      <c r="CZ1887" s="2"/>
      <c r="DA1887" s="2"/>
      <c r="DB1887" s="2"/>
    </row>
    <row r="1888" spans="13:106">
      <c r="M1888" s="2"/>
      <c r="N1888" s="2"/>
      <c r="O1888" s="2"/>
      <c r="P1888" s="2"/>
      <c r="Q1888" s="2"/>
      <c r="R1888" s="2"/>
      <c r="S1888" s="2"/>
      <c r="T1888" s="2"/>
      <c r="U1888" s="2"/>
      <c r="V1888" s="2"/>
      <c r="W1888" s="2"/>
      <c r="X1888" s="2"/>
      <c r="Y1888" s="2"/>
      <c r="Z1888" s="2"/>
      <c r="AA1888" s="2"/>
      <c r="AB1888" s="2"/>
      <c r="AC1888" s="2"/>
      <c r="AD1888" s="2"/>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c r="CH1888" s="2"/>
      <c r="CI1888" s="2"/>
      <c r="CJ1888" s="2"/>
      <c r="CK1888" s="2"/>
      <c r="CL1888" s="2"/>
      <c r="CM1888" s="2"/>
      <c r="CN1888" s="2"/>
      <c r="CO1888" s="2"/>
      <c r="CP1888" s="2"/>
      <c r="CQ1888" s="2"/>
      <c r="CR1888" s="2"/>
      <c r="CS1888" s="2"/>
      <c r="CT1888" s="2"/>
      <c r="CU1888" s="2"/>
      <c r="CV1888" s="2"/>
      <c r="CW1888" s="2"/>
      <c r="CX1888" s="2"/>
      <c r="CY1888" s="2"/>
      <c r="CZ1888" s="2"/>
      <c r="DA1888" s="2"/>
      <c r="DB1888" s="2"/>
    </row>
    <row r="1889" spans="13:106">
      <c r="M1889" s="2"/>
      <c r="N1889" s="2"/>
      <c r="O1889" s="2"/>
      <c r="P1889" s="2"/>
      <c r="Q1889" s="2"/>
      <c r="R1889" s="2"/>
      <c r="S1889" s="2"/>
      <c r="T1889" s="2"/>
      <c r="U1889" s="2"/>
      <c r="V1889" s="2"/>
      <c r="W1889" s="2"/>
      <c r="X1889" s="2"/>
      <c r="Y1889" s="2"/>
      <c r="Z1889" s="2"/>
      <c r="AA1889" s="2"/>
      <c r="AB1889" s="2"/>
      <c r="AC1889" s="2"/>
      <c r="AD1889" s="2"/>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c r="BI1889" s="2"/>
      <c r="BJ1889" s="2"/>
      <c r="BK1889" s="2"/>
      <c r="BL1889" s="2"/>
      <c r="BM1889" s="2"/>
      <c r="BN1889" s="2"/>
      <c r="BO1889" s="2"/>
      <c r="BP1889" s="2"/>
      <c r="BQ1889" s="2"/>
      <c r="BR1889" s="2"/>
      <c r="BS1889" s="2"/>
      <c r="BT1889" s="2"/>
      <c r="BU1889" s="2"/>
      <c r="BV1889" s="2"/>
      <c r="BW1889" s="2"/>
      <c r="BX1889" s="2"/>
      <c r="BY1889" s="2"/>
      <c r="BZ1889" s="2"/>
      <c r="CA1889" s="2"/>
      <c r="CB1889" s="2"/>
      <c r="CC1889" s="2"/>
      <c r="CD1889" s="2"/>
      <c r="CE1889" s="2"/>
      <c r="CF1889" s="2"/>
      <c r="CG1889" s="2"/>
      <c r="CH1889" s="2"/>
      <c r="CI1889" s="2"/>
      <c r="CJ1889" s="2"/>
      <c r="CK1889" s="2"/>
      <c r="CL1889" s="2"/>
      <c r="CM1889" s="2"/>
      <c r="CN1889" s="2"/>
      <c r="CO1889" s="2"/>
      <c r="CP1889" s="2"/>
      <c r="CQ1889" s="2"/>
      <c r="CR1889" s="2"/>
      <c r="CS1889" s="2"/>
      <c r="CT1889" s="2"/>
      <c r="CU1889" s="2"/>
      <c r="CV1889" s="2"/>
      <c r="CW1889" s="2"/>
      <c r="CX1889" s="2"/>
      <c r="CY1889" s="2"/>
      <c r="CZ1889" s="2"/>
      <c r="DA1889" s="2"/>
      <c r="DB1889" s="2"/>
    </row>
    <row r="1890" spans="13:106">
      <c r="M1890" s="2"/>
      <c r="N1890" s="2"/>
      <c r="O1890" s="2"/>
      <c r="P1890" s="2"/>
      <c r="Q1890" s="2"/>
      <c r="R1890" s="2"/>
      <c r="S1890" s="2"/>
      <c r="T1890" s="2"/>
      <c r="U1890" s="2"/>
      <c r="V1890" s="2"/>
      <c r="W1890" s="2"/>
      <c r="X1890" s="2"/>
      <c r="Y1890" s="2"/>
      <c r="Z1890" s="2"/>
      <c r="AA1890" s="2"/>
      <c r="AB1890" s="2"/>
      <c r="AC1890" s="2"/>
      <c r="AD1890" s="2"/>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c r="CQ1890" s="2"/>
      <c r="CR1890" s="2"/>
      <c r="CS1890" s="2"/>
      <c r="CT1890" s="2"/>
      <c r="CU1890" s="2"/>
      <c r="CV1890" s="2"/>
      <c r="CW1890" s="2"/>
      <c r="CX1890" s="2"/>
      <c r="CY1890" s="2"/>
      <c r="CZ1890" s="2"/>
      <c r="DA1890" s="2"/>
      <c r="DB1890" s="2"/>
    </row>
    <row r="1891" spans="13:106">
      <c r="M1891" s="2"/>
      <c r="N1891" s="2"/>
      <c r="O1891" s="2"/>
      <c r="P1891" s="2"/>
      <c r="Q1891" s="2"/>
      <c r="R1891" s="2"/>
      <c r="S1891" s="2"/>
      <c r="T1891" s="2"/>
      <c r="U1891" s="2"/>
      <c r="V1891" s="2"/>
      <c r="W1891" s="2"/>
      <c r="X1891" s="2"/>
      <c r="Y1891" s="2"/>
      <c r="Z1891" s="2"/>
      <c r="AA1891" s="2"/>
      <c r="AB1891" s="2"/>
      <c r="AC1891" s="2"/>
      <c r="AD1891" s="2"/>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c r="CC1891" s="2"/>
      <c r="CD1891" s="2"/>
      <c r="CE1891" s="2"/>
      <c r="CF1891" s="2"/>
      <c r="CG1891" s="2"/>
      <c r="CH1891" s="2"/>
      <c r="CI1891" s="2"/>
      <c r="CJ1891" s="2"/>
      <c r="CK1891" s="2"/>
      <c r="CL1891" s="2"/>
      <c r="CM1891" s="2"/>
      <c r="CN1891" s="2"/>
      <c r="CO1891" s="2"/>
      <c r="CP1891" s="2"/>
      <c r="CQ1891" s="2"/>
      <c r="CR1891" s="2"/>
      <c r="CS1891" s="2"/>
      <c r="CT1891" s="2"/>
      <c r="CU1891" s="2"/>
      <c r="CV1891" s="2"/>
      <c r="CW1891" s="2"/>
      <c r="CX1891" s="2"/>
      <c r="CY1891" s="2"/>
      <c r="CZ1891" s="2"/>
      <c r="DA1891" s="2"/>
      <c r="DB1891" s="2"/>
    </row>
    <row r="1892" spans="13:106">
      <c r="M1892" s="2"/>
      <c r="N1892" s="2"/>
      <c r="O1892" s="2"/>
      <c r="P1892" s="2"/>
      <c r="Q1892" s="2"/>
      <c r="R1892" s="2"/>
      <c r="S1892" s="2"/>
      <c r="T1892" s="2"/>
      <c r="U1892" s="2"/>
      <c r="V1892" s="2"/>
      <c r="W1892" s="2"/>
      <c r="X1892" s="2"/>
      <c r="Y1892" s="2"/>
      <c r="Z1892" s="2"/>
      <c r="AA1892" s="2"/>
      <c r="AB1892" s="2"/>
      <c r="AC1892" s="2"/>
      <c r="AD1892" s="2"/>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c r="BI1892" s="2"/>
      <c r="BJ1892" s="2"/>
      <c r="BK1892" s="2"/>
      <c r="BL1892" s="2"/>
      <c r="BM1892" s="2"/>
      <c r="BN1892" s="2"/>
      <c r="BO1892" s="2"/>
      <c r="BP1892" s="2"/>
      <c r="BQ1892" s="2"/>
      <c r="BR1892" s="2"/>
      <c r="BS1892" s="2"/>
      <c r="BT1892" s="2"/>
      <c r="BU1892" s="2"/>
      <c r="BV1892" s="2"/>
      <c r="BW1892" s="2"/>
      <c r="BX1892" s="2"/>
      <c r="BY1892" s="2"/>
      <c r="BZ1892" s="2"/>
      <c r="CA1892" s="2"/>
      <c r="CB1892" s="2"/>
      <c r="CC1892" s="2"/>
      <c r="CD1892" s="2"/>
      <c r="CE1892" s="2"/>
      <c r="CF1892" s="2"/>
      <c r="CG1892" s="2"/>
      <c r="CH1892" s="2"/>
      <c r="CI1892" s="2"/>
      <c r="CJ1892" s="2"/>
      <c r="CK1892" s="2"/>
      <c r="CL1892" s="2"/>
      <c r="CM1892" s="2"/>
      <c r="CN1892" s="2"/>
      <c r="CO1892" s="2"/>
      <c r="CP1892" s="2"/>
      <c r="CQ1892" s="2"/>
      <c r="CR1892" s="2"/>
      <c r="CS1892" s="2"/>
      <c r="CT1892" s="2"/>
      <c r="CU1892" s="2"/>
      <c r="CV1892" s="2"/>
      <c r="CW1892" s="2"/>
      <c r="CX1892" s="2"/>
      <c r="CY1892" s="2"/>
      <c r="CZ1892" s="2"/>
      <c r="DA1892" s="2"/>
      <c r="DB1892" s="2"/>
    </row>
    <row r="1893" spans="13:106">
      <c r="M1893" s="2"/>
      <c r="N1893" s="2"/>
      <c r="O1893" s="2"/>
      <c r="P1893" s="2"/>
      <c r="Q1893" s="2"/>
      <c r="R1893" s="2"/>
      <c r="S1893" s="2"/>
      <c r="T1893" s="2"/>
      <c r="U1893" s="2"/>
      <c r="V1893" s="2"/>
      <c r="W1893" s="2"/>
      <c r="X1893" s="2"/>
      <c r="Y1893" s="2"/>
      <c r="Z1893" s="2"/>
      <c r="AA1893" s="2"/>
      <c r="AB1893" s="2"/>
      <c r="AC1893" s="2"/>
      <c r="AD1893" s="2"/>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c r="BI1893" s="2"/>
      <c r="BJ1893" s="2"/>
      <c r="BK1893" s="2"/>
      <c r="BL1893" s="2"/>
      <c r="BM1893" s="2"/>
      <c r="BN1893" s="2"/>
      <c r="BO1893" s="2"/>
      <c r="BP1893" s="2"/>
      <c r="BQ1893" s="2"/>
      <c r="BR1893" s="2"/>
      <c r="BS1893" s="2"/>
      <c r="BT1893" s="2"/>
      <c r="BU1893" s="2"/>
      <c r="BV1893" s="2"/>
      <c r="BW1893" s="2"/>
      <c r="BX1893" s="2"/>
      <c r="BY1893" s="2"/>
      <c r="BZ1893" s="2"/>
      <c r="CA1893" s="2"/>
      <c r="CB1893" s="2"/>
      <c r="CC1893" s="2"/>
      <c r="CD1893" s="2"/>
      <c r="CE1893" s="2"/>
      <c r="CF1893" s="2"/>
      <c r="CG1893" s="2"/>
      <c r="CH1893" s="2"/>
      <c r="CI1893" s="2"/>
      <c r="CJ1893" s="2"/>
      <c r="CK1893" s="2"/>
      <c r="CL1893" s="2"/>
      <c r="CM1893" s="2"/>
      <c r="CN1893" s="2"/>
      <c r="CO1893" s="2"/>
      <c r="CP1893" s="2"/>
      <c r="CQ1893" s="2"/>
      <c r="CR1893" s="2"/>
      <c r="CS1893" s="2"/>
      <c r="CT1893" s="2"/>
      <c r="CU1893" s="2"/>
      <c r="CV1893" s="2"/>
      <c r="CW1893" s="2"/>
      <c r="CX1893" s="2"/>
      <c r="CY1893" s="2"/>
      <c r="CZ1893" s="2"/>
      <c r="DA1893" s="2"/>
      <c r="DB1893" s="2"/>
    </row>
    <row r="1894" spans="13:106">
      <c r="M1894" s="2"/>
      <c r="N1894" s="2"/>
      <c r="O1894" s="2"/>
      <c r="P1894" s="2"/>
      <c r="Q1894" s="2"/>
      <c r="R1894" s="2"/>
      <c r="S1894" s="2"/>
      <c r="T1894" s="2"/>
      <c r="U1894" s="2"/>
      <c r="V1894" s="2"/>
      <c r="W1894" s="2"/>
      <c r="X1894" s="2"/>
      <c r="Y1894" s="2"/>
      <c r="Z1894" s="2"/>
      <c r="AA1894" s="2"/>
      <c r="AB1894" s="2"/>
      <c r="AC1894" s="2"/>
      <c r="AD1894" s="2"/>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c r="CR1894" s="2"/>
      <c r="CS1894" s="2"/>
      <c r="CT1894" s="2"/>
      <c r="CU1894" s="2"/>
      <c r="CV1894" s="2"/>
      <c r="CW1894" s="2"/>
      <c r="CX1894" s="2"/>
      <c r="CY1894" s="2"/>
      <c r="CZ1894" s="2"/>
      <c r="DA1894" s="2"/>
      <c r="DB1894" s="2"/>
    </row>
    <row r="1895" spans="13:106">
      <c r="M1895" s="2"/>
      <c r="N1895" s="2"/>
      <c r="O1895" s="2"/>
      <c r="P1895" s="2"/>
      <c r="Q1895" s="2"/>
      <c r="R1895" s="2"/>
      <c r="S1895" s="2"/>
      <c r="T1895" s="2"/>
      <c r="U1895" s="2"/>
      <c r="V1895" s="2"/>
      <c r="W1895" s="2"/>
      <c r="X1895" s="2"/>
      <c r="Y1895" s="2"/>
      <c r="Z1895" s="2"/>
      <c r="AA1895" s="2"/>
      <c r="AB1895" s="2"/>
      <c r="AC1895" s="2"/>
      <c r="AD1895" s="2"/>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c r="CR1895" s="2"/>
      <c r="CS1895" s="2"/>
      <c r="CT1895" s="2"/>
      <c r="CU1895" s="2"/>
      <c r="CV1895" s="2"/>
      <c r="CW1895" s="2"/>
      <c r="CX1895" s="2"/>
      <c r="CY1895" s="2"/>
      <c r="CZ1895" s="2"/>
      <c r="DA1895" s="2"/>
      <c r="DB1895" s="2"/>
    </row>
    <row r="1896" spans="13:106">
      <c r="M1896" s="2"/>
      <c r="N1896" s="2"/>
      <c r="O1896" s="2"/>
      <c r="P1896" s="2"/>
      <c r="Q1896" s="2"/>
      <c r="R1896" s="2"/>
      <c r="S1896" s="2"/>
      <c r="T1896" s="2"/>
      <c r="U1896" s="2"/>
      <c r="V1896" s="2"/>
      <c r="W1896" s="2"/>
      <c r="X1896" s="2"/>
      <c r="Y1896" s="2"/>
      <c r="Z1896" s="2"/>
      <c r="AA1896" s="2"/>
      <c r="AB1896" s="2"/>
      <c r="AC1896" s="2"/>
      <c r="AD1896" s="2"/>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c r="CR1896" s="2"/>
      <c r="CS1896" s="2"/>
      <c r="CT1896" s="2"/>
      <c r="CU1896" s="2"/>
      <c r="CV1896" s="2"/>
      <c r="CW1896" s="2"/>
      <c r="CX1896" s="2"/>
      <c r="CY1896" s="2"/>
      <c r="CZ1896" s="2"/>
      <c r="DA1896" s="2"/>
      <c r="DB1896" s="2"/>
    </row>
    <row r="1897" spans="13:106">
      <c r="M1897" s="2"/>
      <c r="N1897" s="2"/>
      <c r="O1897" s="2"/>
      <c r="P1897" s="2"/>
      <c r="Q1897" s="2"/>
      <c r="R1897" s="2"/>
      <c r="S1897" s="2"/>
      <c r="T1897" s="2"/>
      <c r="U1897" s="2"/>
      <c r="V1897" s="2"/>
      <c r="W1897" s="2"/>
      <c r="X1897" s="2"/>
      <c r="Y1897" s="2"/>
      <c r="Z1897" s="2"/>
      <c r="AA1897" s="2"/>
      <c r="AB1897" s="2"/>
      <c r="AC1897" s="2"/>
      <c r="AD1897" s="2"/>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row>
    <row r="1898" spans="13:106">
      <c r="M1898" s="2"/>
      <c r="N1898" s="2"/>
      <c r="O1898" s="2"/>
      <c r="P1898" s="2"/>
      <c r="Q1898" s="2"/>
      <c r="R1898" s="2"/>
      <c r="S1898" s="2"/>
      <c r="T1898" s="2"/>
      <c r="U1898" s="2"/>
      <c r="V1898" s="2"/>
      <c r="W1898" s="2"/>
      <c r="X1898" s="2"/>
      <c r="Y1898" s="2"/>
      <c r="Z1898" s="2"/>
      <c r="AA1898" s="2"/>
      <c r="AB1898" s="2"/>
      <c r="AC1898" s="2"/>
      <c r="AD1898" s="2"/>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c r="CR1898" s="2"/>
      <c r="CS1898" s="2"/>
      <c r="CT1898" s="2"/>
      <c r="CU1898" s="2"/>
      <c r="CV1898" s="2"/>
      <c r="CW1898" s="2"/>
      <c r="CX1898" s="2"/>
      <c r="CY1898" s="2"/>
      <c r="CZ1898" s="2"/>
      <c r="DA1898" s="2"/>
      <c r="DB1898" s="2"/>
    </row>
    <row r="1899" spans="13:106">
      <c r="M1899" s="2"/>
      <c r="N1899" s="2"/>
      <c r="O1899" s="2"/>
      <c r="P1899" s="2"/>
      <c r="Q1899" s="2"/>
      <c r="R1899" s="2"/>
      <c r="S1899" s="2"/>
      <c r="T1899" s="2"/>
      <c r="U1899" s="2"/>
      <c r="V1899" s="2"/>
      <c r="W1899" s="2"/>
      <c r="X1899" s="2"/>
      <c r="Y1899" s="2"/>
      <c r="Z1899" s="2"/>
      <c r="AA1899" s="2"/>
      <c r="AB1899" s="2"/>
      <c r="AC1899" s="2"/>
      <c r="AD1899" s="2"/>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c r="CQ1899" s="2"/>
      <c r="CR1899" s="2"/>
      <c r="CS1899" s="2"/>
      <c r="CT1899" s="2"/>
      <c r="CU1899" s="2"/>
      <c r="CV1899" s="2"/>
      <c r="CW1899" s="2"/>
      <c r="CX1899" s="2"/>
      <c r="CY1899" s="2"/>
      <c r="CZ1899" s="2"/>
      <c r="DA1899" s="2"/>
      <c r="DB1899" s="2"/>
    </row>
    <row r="1900" spans="13:106">
      <c r="M1900" s="2"/>
      <c r="N1900" s="2"/>
      <c r="O1900" s="2"/>
      <c r="P1900" s="2"/>
      <c r="Q1900" s="2"/>
      <c r="R1900" s="2"/>
      <c r="S1900" s="2"/>
      <c r="T1900" s="2"/>
      <c r="U1900" s="2"/>
      <c r="V1900" s="2"/>
      <c r="W1900" s="2"/>
      <c r="X1900" s="2"/>
      <c r="Y1900" s="2"/>
      <c r="Z1900" s="2"/>
      <c r="AA1900" s="2"/>
      <c r="AB1900" s="2"/>
      <c r="AC1900" s="2"/>
      <c r="AD1900" s="2"/>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c r="CR1900" s="2"/>
      <c r="CS1900" s="2"/>
      <c r="CT1900" s="2"/>
      <c r="CU1900" s="2"/>
      <c r="CV1900" s="2"/>
      <c r="CW1900" s="2"/>
      <c r="CX1900" s="2"/>
      <c r="CY1900" s="2"/>
      <c r="CZ1900" s="2"/>
      <c r="DA1900" s="2"/>
      <c r="DB1900" s="2"/>
    </row>
    <row r="1901" spans="13:106">
      <c r="M1901" s="2"/>
      <c r="N1901" s="2"/>
      <c r="O1901" s="2"/>
      <c r="P1901" s="2"/>
      <c r="Q1901" s="2"/>
      <c r="R1901" s="2"/>
      <c r="S1901" s="2"/>
      <c r="T1901" s="2"/>
      <c r="U1901" s="2"/>
      <c r="V1901" s="2"/>
      <c r="W1901" s="2"/>
      <c r="X1901" s="2"/>
      <c r="Y1901" s="2"/>
      <c r="Z1901" s="2"/>
      <c r="AA1901" s="2"/>
      <c r="AB1901" s="2"/>
      <c r="AC1901" s="2"/>
      <c r="AD1901" s="2"/>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c r="CC1901" s="2"/>
      <c r="CD1901" s="2"/>
      <c r="CE1901" s="2"/>
      <c r="CF1901" s="2"/>
      <c r="CG1901" s="2"/>
      <c r="CH1901" s="2"/>
      <c r="CI1901" s="2"/>
      <c r="CJ1901" s="2"/>
      <c r="CK1901" s="2"/>
      <c r="CL1901" s="2"/>
      <c r="CM1901" s="2"/>
      <c r="CN1901" s="2"/>
      <c r="CO1901" s="2"/>
      <c r="CP1901" s="2"/>
      <c r="CQ1901" s="2"/>
      <c r="CR1901" s="2"/>
      <c r="CS1901" s="2"/>
      <c r="CT1901" s="2"/>
      <c r="CU1901" s="2"/>
      <c r="CV1901" s="2"/>
      <c r="CW1901" s="2"/>
      <c r="CX1901" s="2"/>
      <c r="CY1901" s="2"/>
      <c r="CZ1901" s="2"/>
      <c r="DA1901" s="2"/>
      <c r="DB1901" s="2"/>
    </row>
    <row r="1902" spans="13:106">
      <c r="M1902" s="2"/>
      <c r="N1902" s="2"/>
      <c r="O1902" s="2"/>
      <c r="P1902" s="2"/>
      <c r="Q1902" s="2"/>
      <c r="R1902" s="2"/>
      <c r="S1902" s="2"/>
      <c r="T1902" s="2"/>
      <c r="U1902" s="2"/>
      <c r="V1902" s="2"/>
      <c r="W1902" s="2"/>
      <c r="X1902" s="2"/>
      <c r="Y1902" s="2"/>
      <c r="Z1902" s="2"/>
      <c r="AA1902" s="2"/>
      <c r="AB1902" s="2"/>
      <c r="AC1902" s="2"/>
      <c r="AD1902" s="2"/>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c r="CR1902" s="2"/>
      <c r="CS1902" s="2"/>
      <c r="CT1902" s="2"/>
      <c r="CU1902" s="2"/>
      <c r="CV1902" s="2"/>
      <c r="CW1902" s="2"/>
      <c r="CX1902" s="2"/>
      <c r="CY1902" s="2"/>
      <c r="CZ1902" s="2"/>
      <c r="DA1902" s="2"/>
      <c r="DB1902" s="2"/>
    </row>
    <row r="1903" spans="13:106">
      <c r="M1903" s="2"/>
      <c r="N1903" s="2"/>
      <c r="O1903" s="2"/>
      <c r="P1903" s="2"/>
      <c r="Q1903" s="2"/>
      <c r="R1903" s="2"/>
      <c r="S1903" s="2"/>
      <c r="T1903" s="2"/>
      <c r="U1903" s="2"/>
      <c r="V1903" s="2"/>
      <c r="W1903" s="2"/>
      <c r="X1903" s="2"/>
      <c r="Y1903" s="2"/>
      <c r="Z1903" s="2"/>
      <c r="AA1903" s="2"/>
      <c r="AB1903" s="2"/>
      <c r="AC1903" s="2"/>
      <c r="AD1903" s="2"/>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c r="CQ1903" s="2"/>
      <c r="CR1903" s="2"/>
      <c r="CS1903" s="2"/>
      <c r="CT1903" s="2"/>
      <c r="CU1903" s="2"/>
      <c r="CV1903" s="2"/>
      <c r="CW1903" s="2"/>
      <c r="CX1903" s="2"/>
      <c r="CY1903" s="2"/>
      <c r="CZ1903" s="2"/>
      <c r="DA1903" s="2"/>
      <c r="DB1903" s="2"/>
    </row>
    <row r="1904" spans="13:106">
      <c r="M1904" s="2"/>
      <c r="N1904" s="2"/>
      <c r="O1904" s="2"/>
      <c r="P1904" s="2"/>
      <c r="Q1904" s="2"/>
      <c r="R1904" s="2"/>
      <c r="S1904" s="2"/>
      <c r="T1904" s="2"/>
      <c r="U1904" s="2"/>
      <c r="V1904" s="2"/>
      <c r="W1904" s="2"/>
      <c r="X1904" s="2"/>
      <c r="Y1904" s="2"/>
      <c r="Z1904" s="2"/>
      <c r="AA1904" s="2"/>
      <c r="AB1904" s="2"/>
      <c r="AC1904" s="2"/>
      <c r="AD1904" s="2"/>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c r="CQ1904" s="2"/>
      <c r="CR1904" s="2"/>
      <c r="CS1904" s="2"/>
      <c r="CT1904" s="2"/>
      <c r="CU1904" s="2"/>
      <c r="CV1904" s="2"/>
      <c r="CW1904" s="2"/>
      <c r="CX1904" s="2"/>
      <c r="CY1904" s="2"/>
      <c r="CZ1904" s="2"/>
      <c r="DA1904" s="2"/>
      <c r="DB1904" s="2"/>
    </row>
    <row r="1905" spans="13:106">
      <c r="M1905" s="2"/>
      <c r="N1905" s="2"/>
      <c r="O1905" s="2"/>
      <c r="P1905" s="2"/>
      <c r="Q1905" s="2"/>
      <c r="R1905" s="2"/>
      <c r="S1905" s="2"/>
      <c r="T1905" s="2"/>
      <c r="U1905" s="2"/>
      <c r="V1905" s="2"/>
      <c r="W1905" s="2"/>
      <c r="X1905" s="2"/>
      <c r="Y1905" s="2"/>
      <c r="Z1905" s="2"/>
      <c r="AA1905" s="2"/>
      <c r="AB1905" s="2"/>
      <c r="AC1905" s="2"/>
      <c r="AD1905" s="2"/>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c r="CQ1905" s="2"/>
      <c r="CR1905" s="2"/>
      <c r="CS1905" s="2"/>
      <c r="CT1905" s="2"/>
      <c r="CU1905" s="2"/>
      <c r="CV1905" s="2"/>
      <c r="CW1905" s="2"/>
      <c r="CX1905" s="2"/>
      <c r="CY1905" s="2"/>
      <c r="CZ1905" s="2"/>
      <c r="DA1905" s="2"/>
      <c r="DB1905" s="2"/>
    </row>
    <row r="1906" spans="13:106">
      <c r="M1906" s="2"/>
      <c r="N1906" s="2"/>
      <c r="O1906" s="2"/>
      <c r="P1906" s="2"/>
      <c r="Q1906" s="2"/>
      <c r="R1906" s="2"/>
      <c r="S1906" s="2"/>
      <c r="T1906" s="2"/>
      <c r="U1906" s="2"/>
      <c r="V1906" s="2"/>
      <c r="W1906" s="2"/>
      <c r="X1906" s="2"/>
      <c r="Y1906" s="2"/>
      <c r="Z1906" s="2"/>
      <c r="AA1906" s="2"/>
      <c r="AB1906" s="2"/>
      <c r="AC1906" s="2"/>
      <c r="AD1906" s="2"/>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c r="CQ1906" s="2"/>
      <c r="CR1906" s="2"/>
      <c r="CS1906" s="2"/>
      <c r="CT1906" s="2"/>
      <c r="CU1906" s="2"/>
      <c r="CV1906" s="2"/>
      <c r="CW1906" s="2"/>
      <c r="CX1906" s="2"/>
      <c r="CY1906" s="2"/>
      <c r="CZ1906" s="2"/>
      <c r="DA1906" s="2"/>
      <c r="DB1906" s="2"/>
    </row>
    <row r="1907" spans="13:106">
      <c r="M1907" s="2"/>
      <c r="N1907" s="2"/>
      <c r="O1907" s="2"/>
      <c r="P1907" s="2"/>
      <c r="Q1907" s="2"/>
      <c r="R1907" s="2"/>
      <c r="S1907" s="2"/>
      <c r="T1907" s="2"/>
      <c r="U1907" s="2"/>
      <c r="V1907" s="2"/>
      <c r="W1907" s="2"/>
      <c r="X1907" s="2"/>
      <c r="Y1907" s="2"/>
      <c r="Z1907" s="2"/>
      <c r="AA1907" s="2"/>
      <c r="AB1907" s="2"/>
      <c r="AC1907" s="2"/>
      <c r="AD1907" s="2"/>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c r="CQ1907" s="2"/>
      <c r="CR1907" s="2"/>
      <c r="CS1907" s="2"/>
      <c r="CT1907" s="2"/>
      <c r="CU1907" s="2"/>
      <c r="CV1907" s="2"/>
      <c r="CW1907" s="2"/>
      <c r="CX1907" s="2"/>
      <c r="CY1907" s="2"/>
      <c r="CZ1907" s="2"/>
      <c r="DA1907" s="2"/>
      <c r="DB1907" s="2"/>
    </row>
    <row r="1908" spans="13:106">
      <c r="M1908" s="2"/>
      <c r="N1908" s="2"/>
      <c r="O1908" s="2"/>
      <c r="P1908" s="2"/>
      <c r="Q1908" s="2"/>
      <c r="R1908" s="2"/>
      <c r="S1908" s="2"/>
      <c r="T1908" s="2"/>
      <c r="U1908" s="2"/>
      <c r="V1908" s="2"/>
      <c r="W1908" s="2"/>
      <c r="X1908" s="2"/>
      <c r="Y1908" s="2"/>
      <c r="Z1908" s="2"/>
      <c r="AA1908" s="2"/>
      <c r="AB1908" s="2"/>
      <c r="AC1908" s="2"/>
      <c r="AD1908" s="2"/>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c r="CC1908" s="2"/>
      <c r="CD1908" s="2"/>
      <c r="CE1908" s="2"/>
      <c r="CF1908" s="2"/>
      <c r="CG1908" s="2"/>
      <c r="CH1908" s="2"/>
      <c r="CI1908" s="2"/>
      <c r="CJ1908" s="2"/>
      <c r="CK1908" s="2"/>
      <c r="CL1908" s="2"/>
      <c r="CM1908" s="2"/>
      <c r="CN1908" s="2"/>
      <c r="CO1908" s="2"/>
      <c r="CP1908" s="2"/>
      <c r="CQ1908" s="2"/>
      <c r="CR1908" s="2"/>
      <c r="CS1908" s="2"/>
      <c r="CT1908" s="2"/>
      <c r="CU1908" s="2"/>
      <c r="CV1908" s="2"/>
      <c r="CW1908" s="2"/>
      <c r="CX1908" s="2"/>
      <c r="CY1908" s="2"/>
      <c r="CZ1908" s="2"/>
      <c r="DA1908" s="2"/>
      <c r="DB1908" s="2"/>
    </row>
    <row r="1909" spans="13:106">
      <c r="M1909" s="2"/>
      <c r="N1909" s="2"/>
      <c r="O1909" s="2"/>
      <c r="P1909" s="2"/>
      <c r="Q1909" s="2"/>
      <c r="R1909" s="2"/>
      <c r="S1909" s="2"/>
      <c r="T1909" s="2"/>
      <c r="U1909" s="2"/>
      <c r="V1909" s="2"/>
      <c r="W1909" s="2"/>
      <c r="X1909" s="2"/>
      <c r="Y1909" s="2"/>
      <c r="Z1909" s="2"/>
      <c r="AA1909" s="2"/>
      <c r="AB1909" s="2"/>
      <c r="AC1909" s="2"/>
      <c r="AD1909" s="2"/>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c r="CC1909" s="2"/>
      <c r="CD1909" s="2"/>
      <c r="CE1909" s="2"/>
      <c r="CF1909" s="2"/>
      <c r="CG1909" s="2"/>
      <c r="CH1909" s="2"/>
      <c r="CI1909" s="2"/>
      <c r="CJ1909" s="2"/>
      <c r="CK1909" s="2"/>
      <c r="CL1909" s="2"/>
      <c r="CM1909" s="2"/>
      <c r="CN1909" s="2"/>
      <c r="CO1909" s="2"/>
      <c r="CP1909" s="2"/>
      <c r="CQ1909" s="2"/>
      <c r="CR1909" s="2"/>
      <c r="CS1909" s="2"/>
      <c r="CT1909" s="2"/>
      <c r="CU1909" s="2"/>
      <c r="CV1909" s="2"/>
      <c r="CW1909" s="2"/>
      <c r="CX1909" s="2"/>
      <c r="CY1909" s="2"/>
      <c r="CZ1909" s="2"/>
      <c r="DA1909" s="2"/>
      <c r="DB1909" s="2"/>
    </row>
    <row r="1910" spans="13:106">
      <c r="M1910" s="2"/>
      <c r="N1910" s="2"/>
      <c r="O1910" s="2"/>
      <c r="P1910" s="2"/>
      <c r="Q1910" s="2"/>
      <c r="R1910" s="2"/>
      <c r="S1910" s="2"/>
      <c r="T1910" s="2"/>
      <c r="U1910" s="2"/>
      <c r="V1910" s="2"/>
      <c r="W1910" s="2"/>
      <c r="X1910" s="2"/>
      <c r="Y1910" s="2"/>
      <c r="Z1910" s="2"/>
      <c r="AA1910" s="2"/>
      <c r="AB1910" s="2"/>
      <c r="AC1910" s="2"/>
      <c r="AD1910" s="2"/>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c r="BI1910" s="2"/>
      <c r="BJ1910" s="2"/>
      <c r="BK1910" s="2"/>
      <c r="BL1910" s="2"/>
      <c r="BM1910" s="2"/>
      <c r="BN1910" s="2"/>
      <c r="BO1910" s="2"/>
      <c r="BP1910" s="2"/>
      <c r="BQ1910" s="2"/>
      <c r="BR1910" s="2"/>
      <c r="BS1910" s="2"/>
      <c r="BT1910" s="2"/>
      <c r="BU1910" s="2"/>
      <c r="BV1910" s="2"/>
      <c r="BW1910" s="2"/>
      <c r="BX1910" s="2"/>
      <c r="BY1910" s="2"/>
      <c r="BZ1910" s="2"/>
      <c r="CA1910" s="2"/>
      <c r="CB1910" s="2"/>
      <c r="CC1910" s="2"/>
      <c r="CD1910" s="2"/>
      <c r="CE1910" s="2"/>
      <c r="CF1910" s="2"/>
      <c r="CG1910" s="2"/>
      <c r="CH1910" s="2"/>
      <c r="CI1910" s="2"/>
      <c r="CJ1910" s="2"/>
      <c r="CK1910" s="2"/>
      <c r="CL1910" s="2"/>
      <c r="CM1910" s="2"/>
      <c r="CN1910" s="2"/>
      <c r="CO1910" s="2"/>
      <c r="CP1910" s="2"/>
      <c r="CQ1910" s="2"/>
      <c r="CR1910" s="2"/>
      <c r="CS1910" s="2"/>
      <c r="CT1910" s="2"/>
      <c r="CU1910" s="2"/>
      <c r="CV1910" s="2"/>
      <c r="CW1910" s="2"/>
      <c r="CX1910" s="2"/>
      <c r="CY1910" s="2"/>
      <c r="CZ1910" s="2"/>
      <c r="DA1910" s="2"/>
      <c r="DB1910" s="2"/>
    </row>
    <row r="1911" spans="13:106">
      <c r="M1911" s="2"/>
      <c r="N1911" s="2"/>
      <c r="O1911" s="2"/>
      <c r="P1911" s="2"/>
      <c r="Q1911" s="2"/>
      <c r="R1911" s="2"/>
      <c r="S1911" s="2"/>
      <c r="T1911" s="2"/>
      <c r="U1911" s="2"/>
      <c r="V1911" s="2"/>
      <c r="W1911" s="2"/>
      <c r="X1911" s="2"/>
      <c r="Y1911" s="2"/>
      <c r="Z1911" s="2"/>
      <c r="AA1911" s="2"/>
      <c r="AB1911" s="2"/>
      <c r="AC1911" s="2"/>
      <c r="AD1911" s="2"/>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c r="BI1911" s="2"/>
      <c r="BJ1911" s="2"/>
      <c r="BK1911" s="2"/>
      <c r="BL1911" s="2"/>
      <c r="BM1911" s="2"/>
      <c r="BN1911" s="2"/>
      <c r="BO1911" s="2"/>
      <c r="BP1911" s="2"/>
      <c r="BQ1911" s="2"/>
      <c r="BR1911" s="2"/>
      <c r="BS1911" s="2"/>
      <c r="BT1911" s="2"/>
      <c r="BU1911" s="2"/>
      <c r="BV1911" s="2"/>
      <c r="BW1911" s="2"/>
      <c r="BX1911" s="2"/>
      <c r="BY1911" s="2"/>
      <c r="BZ1911" s="2"/>
      <c r="CA1911" s="2"/>
      <c r="CB1911" s="2"/>
      <c r="CC1911" s="2"/>
      <c r="CD1911" s="2"/>
      <c r="CE1911" s="2"/>
      <c r="CF1911" s="2"/>
      <c r="CG1911" s="2"/>
      <c r="CH1911" s="2"/>
      <c r="CI1911" s="2"/>
      <c r="CJ1911" s="2"/>
      <c r="CK1911" s="2"/>
      <c r="CL1911" s="2"/>
      <c r="CM1911" s="2"/>
      <c r="CN1911" s="2"/>
      <c r="CO1911" s="2"/>
      <c r="CP1911" s="2"/>
      <c r="CQ1911" s="2"/>
      <c r="CR1911" s="2"/>
      <c r="CS1911" s="2"/>
      <c r="CT1911" s="2"/>
      <c r="CU1911" s="2"/>
      <c r="CV1911" s="2"/>
      <c r="CW1911" s="2"/>
      <c r="CX1911" s="2"/>
      <c r="CY1911" s="2"/>
      <c r="CZ1911" s="2"/>
      <c r="DA1911" s="2"/>
      <c r="DB1911" s="2"/>
    </row>
    <row r="1912" spans="13:106">
      <c r="M1912" s="2"/>
      <c r="N1912" s="2"/>
      <c r="O1912" s="2"/>
      <c r="P1912" s="2"/>
      <c r="Q1912" s="2"/>
      <c r="R1912" s="2"/>
      <c r="S1912" s="2"/>
      <c r="T1912" s="2"/>
      <c r="U1912" s="2"/>
      <c r="V1912" s="2"/>
      <c r="W1912" s="2"/>
      <c r="X1912" s="2"/>
      <c r="Y1912" s="2"/>
      <c r="Z1912" s="2"/>
      <c r="AA1912" s="2"/>
      <c r="AB1912" s="2"/>
      <c r="AC1912" s="2"/>
      <c r="AD1912" s="2"/>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c r="BI1912" s="2"/>
      <c r="BJ1912" s="2"/>
      <c r="BK1912" s="2"/>
      <c r="BL1912" s="2"/>
      <c r="BM1912" s="2"/>
      <c r="BN1912" s="2"/>
      <c r="BO1912" s="2"/>
      <c r="BP1912" s="2"/>
      <c r="BQ1912" s="2"/>
      <c r="BR1912" s="2"/>
      <c r="BS1912" s="2"/>
      <c r="BT1912" s="2"/>
      <c r="BU1912" s="2"/>
      <c r="BV1912" s="2"/>
      <c r="BW1912" s="2"/>
      <c r="BX1912" s="2"/>
      <c r="BY1912" s="2"/>
      <c r="BZ1912" s="2"/>
      <c r="CA1912" s="2"/>
      <c r="CB1912" s="2"/>
      <c r="CC1912" s="2"/>
      <c r="CD1912" s="2"/>
      <c r="CE1912" s="2"/>
      <c r="CF1912" s="2"/>
      <c r="CG1912" s="2"/>
      <c r="CH1912" s="2"/>
      <c r="CI1912" s="2"/>
      <c r="CJ1912" s="2"/>
      <c r="CK1912" s="2"/>
      <c r="CL1912" s="2"/>
      <c r="CM1912" s="2"/>
      <c r="CN1912" s="2"/>
      <c r="CO1912" s="2"/>
      <c r="CP1912" s="2"/>
      <c r="CQ1912" s="2"/>
      <c r="CR1912" s="2"/>
      <c r="CS1912" s="2"/>
      <c r="CT1912" s="2"/>
      <c r="CU1912" s="2"/>
      <c r="CV1912" s="2"/>
      <c r="CW1912" s="2"/>
      <c r="CX1912" s="2"/>
      <c r="CY1912" s="2"/>
      <c r="CZ1912" s="2"/>
      <c r="DA1912" s="2"/>
      <c r="DB1912" s="2"/>
    </row>
    <row r="1913" spans="13:106">
      <c r="M1913" s="2"/>
      <c r="N1913" s="2"/>
      <c r="O1913" s="2"/>
      <c r="P1913" s="2"/>
      <c r="Q1913" s="2"/>
      <c r="R1913" s="2"/>
      <c r="S1913" s="2"/>
      <c r="T1913" s="2"/>
      <c r="U1913" s="2"/>
      <c r="V1913" s="2"/>
      <c r="W1913" s="2"/>
      <c r="X1913" s="2"/>
      <c r="Y1913" s="2"/>
      <c r="Z1913" s="2"/>
      <c r="AA1913" s="2"/>
      <c r="AB1913" s="2"/>
      <c r="AC1913" s="2"/>
      <c r="AD1913" s="2"/>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c r="BI1913" s="2"/>
      <c r="BJ1913" s="2"/>
      <c r="BK1913" s="2"/>
      <c r="BL1913" s="2"/>
      <c r="BM1913" s="2"/>
      <c r="BN1913" s="2"/>
      <c r="BO1913" s="2"/>
      <c r="BP1913" s="2"/>
      <c r="BQ1913" s="2"/>
      <c r="BR1913" s="2"/>
      <c r="BS1913" s="2"/>
      <c r="BT1913" s="2"/>
      <c r="BU1913" s="2"/>
      <c r="BV1913" s="2"/>
      <c r="BW1913" s="2"/>
      <c r="BX1913" s="2"/>
      <c r="BY1913" s="2"/>
      <c r="BZ1913" s="2"/>
      <c r="CA1913" s="2"/>
      <c r="CB1913" s="2"/>
      <c r="CC1913" s="2"/>
      <c r="CD1913" s="2"/>
      <c r="CE1913" s="2"/>
      <c r="CF1913" s="2"/>
      <c r="CG1913" s="2"/>
      <c r="CH1913" s="2"/>
      <c r="CI1913" s="2"/>
      <c r="CJ1913" s="2"/>
      <c r="CK1913" s="2"/>
      <c r="CL1913" s="2"/>
      <c r="CM1913" s="2"/>
      <c r="CN1913" s="2"/>
      <c r="CO1913" s="2"/>
      <c r="CP1913" s="2"/>
      <c r="CQ1913" s="2"/>
      <c r="CR1913" s="2"/>
      <c r="CS1913" s="2"/>
      <c r="CT1913" s="2"/>
      <c r="CU1913" s="2"/>
      <c r="CV1913" s="2"/>
      <c r="CW1913" s="2"/>
      <c r="CX1913" s="2"/>
      <c r="CY1913" s="2"/>
      <c r="CZ1913" s="2"/>
      <c r="DA1913" s="2"/>
      <c r="DB1913" s="2"/>
    </row>
    <row r="1914" spans="13:106">
      <c r="M1914" s="2"/>
      <c r="N1914" s="2"/>
      <c r="O1914" s="2"/>
      <c r="P1914" s="2"/>
      <c r="Q1914" s="2"/>
      <c r="R1914" s="2"/>
      <c r="S1914" s="2"/>
      <c r="T1914" s="2"/>
      <c r="U1914" s="2"/>
      <c r="V1914" s="2"/>
      <c r="W1914" s="2"/>
      <c r="X1914" s="2"/>
      <c r="Y1914" s="2"/>
      <c r="Z1914" s="2"/>
      <c r="AA1914" s="2"/>
      <c r="AB1914" s="2"/>
      <c r="AC1914" s="2"/>
      <c r="AD1914" s="2"/>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c r="BI1914" s="2"/>
      <c r="BJ1914" s="2"/>
      <c r="BK1914" s="2"/>
      <c r="BL1914" s="2"/>
      <c r="BM1914" s="2"/>
      <c r="BN1914" s="2"/>
      <c r="BO1914" s="2"/>
      <c r="BP1914" s="2"/>
      <c r="BQ1914" s="2"/>
      <c r="BR1914" s="2"/>
      <c r="BS1914" s="2"/>
      <c r="BT1914" s="2"/>
      <c r="BU1914" s="2"/>
      <c r="BV1914" s="2"/>
      <c r="BW1914" s="2"/>
      <c r="BX1914" s="2"/>
      <c r="BY1914" s="2"/>
      <c r="BZ1914" s="2"/>
      <c r="CA1914" s="2"/>
      <c r="CB1914" s="2"/>
      <c r="CC1914" s="2"/>
      <c r="CD1914" s="2"/>
      <c r="CE1914" s="2"/>
      <c r="CF1914" s="2"/>
      <c r="CG1914" s="2"/>
      <c r="CH1914" s="2"/>
      <c r="CI1914" s="2"/>
      <c r="CJ1914" s="2"/>
      <c r="CK1914" s="2"/>
      <c r="CL1914" s="2"/>
      <c r="CM1914" s="2"/>
      <c r="CN1914" s="2"/>
      <c r="CO1914" s="2"/>
      <c r="CP1914" s="2"/>
      <c r="CQ1914" s="2"/>
      <c r="CR1914" s="2"/>
      <c r="CS1914" s="2"/>
      <c r="CT1914" s="2"/>
      <c r="CU1914" s="2"/>
      <c r="CV1914" s="2"/>
      <c r="CW1914" s="2"/>
      <c r="CX1914" s="2"/>
      <c r="CY1914" s="2"/>
      <c r="CZ1914" s="2"/>
      <c r="DA1914" s="2"/>
      <c r="DB1914" s="2"/>
    </row>
    <row r="1915" spans="13:106">
      <c r="M1915" s="2"/>
      <c r="N1915" s="2"/>
      <c r="O1915" s="2"/>
      <c r="P1915" s="2"/>
      <c r="Q1915" s="2"/>
      <c r="R1915" s="2"/>
      <c r="S1915" s="2"/>
      <c r="T1915" s="2"/>
      <c r="U1915" s="2"/>
      <c r="V1915" s="2"/>
      <c r="W1915" s="2"/>
      <c r="X1915" s="2"/>
      <c r="Y1915" s="2"/>
      <c r="Z1915" s="2"/>
      <c r="AA1915" s="2"/>
      <c r="AB1915" s="2"/>
      <c r="AC1915" s="2"/>
      <c r="AD1915" s="2"/>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c r="BI1915" s="2"/>
      <c r="BJ1915" s="2"/>
      <c r="BK1915" s="2"/>
      <c r="BL1915" s="2"/>
      <c r="BM1915" s="2"/>
      <c r="BN1915" s="2"/>
      <c r="BO1915" s="2"/>
      <c r="BP1915" s="2"/>
      <c r="BQ1915" s="2"/>
      <c r="BR1915" s="2"/>
      <c r="BS1915" s="2"/>
      <c r="BT1915" s="2"/>
      <c r="BU1915" s="2"/>
      <c r="BV1915" s="2"/>
      <c r="BW1915" s="2"/>
      <c r="BX1915" s="2"/>
      <c r="BY1915" s="2"/>
      <c r="BZ1915" s="2"/>
      <c r="CA1915" s="2"/>
      <c r="CB1915" s="2"/>
      <c r="CC1915" s="2"/>
      <c r="CD1915" s="2"/>
      <c r="CE1915" s="2"/>
      <c r="CF1915" s="2"/>
      <c r="CG1915" s="2"/>
      <c r="CH1915" s="2"/>
      <c r="CI1915" s="2"/>
      <c r="CJ1915" s="2"/>
      <c r="CK1915" s="2"/>
      <c r="CL1915" s="2"/>
      <c r="CM1915" s="2"/>
      <c r="CN1915" s="2"/>
      <c r="CO1915" s="2"/>
      <c r="CP1915" s="2"/>
      <c r="CQ1915" s="2"/>
      <c r="CR1915" s="2"/>
      <c r="CS1915" s="2"/>
      <c r="CT1915" s="2"/>
      <c r="CU1915" s="2"/>
      <c r="CV1915" s="2"/>
      <c r="CW1915" s="2"/>
      <c r="CX1915" s="2"/>
      <c r="CY1915" s="2"/>
      <c r="CZ1915" s="2"/>
      <c r="DA1915" s="2"/>
      <c r="DB1915" s="2"/>
    </row>
    <row r="1916" spans="13:106">
      <c r="M1916" s="2"/>
      <c r="N1916" s="2"/>
      <c r="O1916" s="2"/>
      <c r="P1916" s="2"/>
      <c r="Q1916" s="2"/>
      <c r="R1916" s="2"/>
      <c r="S1916" s="2"/>
      <c r="T1916" s="2"/>
      <c r="U1916" s="2"/>
      <c r="V1916" s="2"/>
      <c r="W1916" s="2"/>
      <c r="X1916" s="2"/>
      <c r="Y1916" s="2"/>
      <c r="Z1916" s="2"/>
      <c r="AA1916" s="2"/>
      <c r="AB1916" s="2"/>
      <c r="AC1916" s="2"/>
      <c r="AD1916" s="2"/>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c r="CC1916" s="2"/>
      <c r="CD1916" s="2"/>
      <c r="CE1916" s="2"/>
      <c r="CF1916" s="2"/>
      <c r="CG1916" s="2"/>
      <c r="CH1916" s="2"/>
      <c r="CI1916" s="2"/>
      <c r="CJ1916" s="2"/>
      <c r="CK1916" s="2"/>
      <c r="CL1916" s="2"/>
      <c r="CM1916" s="2"/>
      <c r="CN1916" s="2"/>
      <c r="CO1916" s="2"/>
      <c r="CP1916" s="2"/>
      <c r="CQ1916" s="2"/>
      <c r="CR1916" s="2"/>
      <c r="CS1916" s="2"/>
      <c r="CT1916" s="2"/>
      <c r="CU1916" s="2"/>
      <c r="CV1916" s="2"/>
      <c r="CW1916" s="2"/>
      <c r="CX1916" s="2"/>
      <c r="CY1916" s="2"/>
      <c r="CZ1916" s="2"/>
      <c r="DA1916" s="2"/>
      <c r="DB1916" s="2"/>
    </row>
    <row r="1917" spans="13:106">
      <c r="M1917" s="2"/>
      <c r="N1917" s="2"/>
      <c r="O1917" s="2"/>
      <c r="P1917" s="2"/>
      <c r="Q1917" s="2"/>
      <c r="R1917" s="2"/>
      <c r="S1917" s="2"/>
      <c r="T1917" s="2"/>
      <c r="U1917" s="2"/>
      <c r="V1917" s="2"/>
      <c r="W1917" s="2"/>
      <c r="X1917" s="2"/>
      <c r="Y1917" s="2"/>
      <c r="Z1917" s="2"/>
      <c r="AA1917" s="2"/>
      <c r="AB1917" s="2"/>
      <c r="AC1917" s="2"/>
      <c r="AD1917" s="2"/>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c r="CQ1917" s="2"/>
      <c r="CR1917" s="2"/>
      <c r="CS1917" s="2"/>
      <c r="CT1917" s="2"/>
      <c r="CU1917" s="2"/>
      <c r="CV1917" s="2"/>
      <c r="CW1917" s="2"/>
      <c r="CX1917" s="2"/>
      <c r="CY1917" s="2"/>
      <c r="CZ1917" s="2"/>
      <c r="DA1917" s="2"/>
      <c r="DB1917" s="2"/>
    </row>
    <row r="1918" spans="13:106">
      <c r="M1918" s="2"/>
      <c r="N1918" s="2"/>
      <c r="O1918" s="2"/>
      <c r="P1918" s="2"/>
      <c r="Q1918" s="2"/>
      <c r="R1918" s="2"/>
      <c r="S1918" s="2"/>
      <c r="T1918" s="2"/>
      <c r="U1918" s="2"/>
      <c r="V1918" s="2"/>
      <c r="W1918" s="2"/>
      <c r="X1918" s="2"/>
      <c r="Y1918" s="2"/>
      <c r="Z1918" s="2"/>
      <c r="AA1918" s="2"/>
      <c r="AB1918" s="2"/>
      <c r="AC1918" s="2"/>
      <c r="AD1918" s="2"/>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c r="CR1918" s="2"/>
      <c r="CS1918" s="2"/>
      <c r="CT1918" s="2"/>
      <c r="CU1918" s="2"/>
      <c r="CV1918" s="2"/>
      <c r="CW1918" s="2"/>
      <c r="CX1918" s="2"/>
      <c r="CY1918" s="2"/>
      <c r="CZ1918" s="2"/>
      <c r="DA1918" s="2"/>
      <c r="DB1918" s="2"/>
    </row>
    <row r="1919" spans="13:106">
      <c r="M1919" s="2"/>
      <c r="N1919" s="2"/>
      <c r="O1919" s="2"/>
      <c r="P1919" s="2"/>
      <c r="Q1919" s="2"/>
      <c r="R1919" s="2"/>
      <c r="S1919" s="2"/>
      <c r="T1919" s="2"/>
      <c r="U1919" s="2"/>
      <c r="V1919" s="2"/>
      <c r="W1919" s="2"/>
      <c r="X1919" s="2"/>
      <c r="Y1919" s="2"/>
      <c r="Z1919" s="2"/>
      <c r="AA1919" s="2"/>
      <c r="AB1919" s="2"/>
      <c r="AC1919" s="2"/>
      <c r="AD1919" s="2"/>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c r="CQ1919" s="2"/>
      <c r="CR1919" s="2"/>
      <c r="CS1919" s="2"/>
      <c r="CT1919" s="2"/>
      <c r="CU1919" s="2"/>
      <c r="CV1919" s="2"/>
      <c r="CW1919" s="2"/>
      <c r="CX1919" s="2"/>
      <c r="CY1919" s="2"/>
      <c r="CZ1919" s="2"/>
      <c r="DA1919" s="2"/>
      <c r="DB1919" s="2"/>
    </row>
    <row r="1920" spans="13:106">
      <c r="M1920" s="2"/>
      <c r="N1920" s="2"/>
      <c r="O1920" s="2"/>
      <c r="P1920" s="2"/>
      <c r="Q1920" s="2"/>
      <c r="R1920" s="2"/>
      <c r="S1920" s="2"/>
      <c r="T1920" s="2"/>
      <c r="U1920" s="2"/>
      <c r="V1920" s="2"/>
      <c r="W1920" s="2"/>
      <c r="X1920" s="2"/>
      <c r="Y1920" s="2"/>
      <c r="Z1920" s="2"/>
      <c r="AA1920" s="2"/>
      <c r="AB1920" s="2"/>
      <c r="AC1920" s="2"/>
      <c r="AD1920" s="2"/>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c r="CC1920" s="2"/>
      <c r="CD1920" s="2"/>
      <c r="CE1920" s="2"/>
      <c r="CF1920" s="2"/>
      <c r="CG1920" s="2"/>
      <c r="CH1920" s="2"/>
      <c r="CI1920" s="2"/>
      <c r="CJ1920" s="2"/>
      <c r="CK1920" s="2"/>
      <c r="CL1920" s="2"/>
      <c r="CM1920" s="2"/>
      <c r="CN1920" s="2"/>
      <c r="CO1920" s="2"/>
      <c r="CP1920" s="2"/>
      <c r="CQ1920" s="2"/>
      <c r="CR1920" s="2"/>
      <c r="CS1920" s="2"/>
      <c r="CT1920" s="2"/>
      <c r="CU1920" s="2"/>
      <c r="CV1920" s="2"/>
      <c r="CW1920" s="2"/>
      <c r="CX1920" s="2"/>
      <c r="CY1920" s="2"/>
      <c r="CZ1920" s="2"/>
      <c r="DA1920" s="2"/>
      <c r="DB1920" s="2"/>
    </row>
    <row r="1921" spans="13:106">
      <c r="M1921" s="2"/>
      <c r="N1921" s="2"/>
      <c r="O1921" s="2"/>
      <c r="P1921" s="2"/>
      <c r="Q1921" s="2"/>
      <c r="R1921" s="2"/>
      <c r="S1921" s="2"/>
      <c r="T1921" s="2"/>
      <c r="U1921" s="2"/>
      <c r="V1921" s="2"/>
      <c r="W1921" s="2"/>
      <c r="X1921" s="2"/>
      <c r="Y1921" s="2"/>
      <c r="Z1921" s="2"/>
      <c r="AA1921" s="2"/>
      <c r="AB1921" s="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2"/>
      <c r="BU1921" s="2"/>
      <c r="BV1921" s="2"/>
      <c r="BW1921" s="2"/>
      <c r="BX1921" s="2"/>
      <c r="BY1921" s="2"/>
      <c r="BZ1921" s="2"/>
      <c r="CA1921" s="2"/>
      <c r="CB1921" s="2"/>
      <c r="CC1921" s="2"/>
      <c r="CD1921" s="2"/>
      <c r="CE1921" s="2"/>
      <c r="CF1921" s="2"/>
      <c r="CG1921" s="2"/>
      <c r="CH1921" s="2"/>
      <c r="CI1921" s="2"/>
      <c r="CJ1921" s="2"/>
      <c r="CK1921" s="2"/>
      <c r="CL1921" s="2"/>
      <c r="CM1921" s="2"/>
      <c r="CN1921" s="2"/>
      <c r="CO1921" s="2"/>
      <c r="CP1921" s="2"/>
      <c r="CQ1921" s="2"/>
      <c r="CR1921" s="2"/>
      <c r="CS1921" s="2"/>
      <c r="CT1921" s="2"/>
      <c r="CU1921" s="2"/>
      <c r="CV1921" s="2"/>
      <c r="CW1921" s="2"/>
      <c r="CX1921" s="2"/>
      <c r="CY1921" s="2"/>
      <c r="CZ1921" s="2"/>
      <c r="DA1921" s="2"/>
      <c r="DB1921" s="2"/>
    </row>
    <row r="1922" spans="13:106">
      <c r="M1922" s="2"/>
      <c r="N1922" s="2"/>
      <c r="O1922" s="2"/>
      <c r="P1922" s="2"/>
      <c r="Q1922" s="2"/>
      <c r="R1922" s="2"/>
      <c r="S1922" s="2"/>
      <c r="T1922" s="2"/>
      <c r="U1922" s="2"/>
      <c r="V1922" s="2"/>
      <c r="W1922" s="2"/>
      <c r="X1922" s="2"/>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2"/>
      <c r="BU1922" s="2"/>
      <c r="BV1922" s="2"/>
      <c r="BW1922" s="2"/>
      <c r="BX1922" s="2"/>
      <c r="BY1922" s="2"/>
      <c r="BZ1922" s="2"/>
      <c r="CA1922" s="2"/>
      <c r="CB1922" s="2"/>
      <c r="CC1922" s="2"/>
      <c r="CD1922" s="2"/>
      <c r="CE1922" s="2"/>
      <c r="CF1922" s="2"/>
      <c r="CG1922" s="2"/>
      <c r="CH1922" s="2"/>
      <c r="CI1922" s="2"/>
      <c r="CJ1922" s="2"/>
      <c r="CK1922" s="2"/>
      <c r="CL1922" s="2"/>
      <c r="CM1922" s="2"/>
      <c r="CN1922" s="2"/>
      <c r="CO1922" s="2"/>
      <c r="CP1922" s="2"/>
      <c r="CQ1922" s="2"/>
      <c r="CR1922" s="2"/>
      <c r="CS1922" s="2"/>
      <c r="CT1922" s="2"/>
      <c r="CU1922" s="2"/>
      <c r="CV1922" s="2"/>
      <c r="CW1922" s="2"/>
      <c r="CX1922" s="2"/>
      <c r="CY1922" s="2"/>
      <c r="CZ1922" s="2"/>
      <c r="DA1922" s="2"/>
      <c r="DB1922" s="2"/>
    </row>
    <row r="1923" spans="13:106">
      <c r="M1923" s="2"/>
      <c r="N1923" s="2"/>
      <c r="O1923" s="2"/>
      <c r="P1923" s="2"/>
      <c r="Q1923" s="2"/>
      <c r="R1923" s="2"/>
      <c r="S1923" s="2"/>
      <c r="T1923" s="2"/>
      <c r="U1923" s="2"/>
      <c r="V1923" s="2"/>
      <c r="W1923" s="2"/>
      <c r="X1923" s="2"/>
      <c r="Y1923" s="2"/>
      <c r="Z1923" s="2"/>
      <c r="AA1923" s="2"/>
      <c r="AB1923" s="2"/>
      <c r="AC1923" s="2"/>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c r="BI1923" s="2"/>
      <c r="BJ1923" s="2"/>
      <c r="BK1923" s="2"/>
      <c r="BL1923" s="2"/>
      <c r="BM1923" s="2"/>
      <c r="BN1923" s="2"/>
      <c r="BO1923" s="2"/>
      <c r="BP1923" s="2"/>
      <c r="BQ1923" s="2"/>
      <c r="BR1923" s="2"/>
      <c r="BS1923" s="2"/>
      <c r="BT1923" s="2"/>
      <c r="BU1923" s="2"/>
      <c r="BV1923" s="2"/>
      <c r="BW1923" s="2"/>
      <c r="BX1923" s="2"/>
      <c r="BY1923" s="2"/>
      <c r="BZ1923" s="2"/>
      <c r="CA1923" s="2"/>
      <c r="CB1923" s="2"/>
      <c r="CC1923" s="2"/>
      <c r="CD1923" s="2"/>
      <c r="CE1923" s="2"/>
      <c r="CF1923" s="2"/>
      <c r="CG1923" s="2"/>
      <c r="CH1923" s="2"/>
      <c r="CI1923" s="2"/>
      <c r="CJ1923" s="2"/>
      <c r="CK1923" s="2"/>
      <c r="CL1923" s="2"/>
      <c r="CM1923" s="2"/>
      <c r="CN1923" s="2"/>
      <c r="CO1923" s="2"/>
      <c r="CP1923" s="2"/>
      <c r="CQ1923" s="2"/>
      <c r="CR1923" s="2"/>
      <c r="CS1923" s="2"/>
      <c r="CT1923" s="2"/>
      <c r="CU1923" s="2"/>
      <c r="CV1923" s="2"/>
      <c r="CW1923" s="2"/>
      <c r="CX1923" s="2"/>
      <c r="CY1923" s="2"/>
      <c r="CZ1923" s="2"/>
      <c r="DA1923" s="2"/>
      <c r="DB1923" s="2"/>
    </row>
    <row r="1924" spans="13:106">
      <c r="M1924" s="2"/>
      <c r="N1924" s="2"/>
      <c r="O1924" s="2"/>
      <c r="P1924" s="2"/>
      <c r="Q1924" s="2"/>
      <c r="R1924" s="2"/>
      <c r="S1924" s="2"/>
      <c r="T1924" s="2"/>
      <c r="U1924" s="2"/>
      <c r="V1924" s="2"/>
      <c r="W1924" s="2"/>
      <c r="X1924" s="2"/>
      <c r="Y1924" s="2"/>
      <c r="Z1924" s="2"/>
      <c r="AA1924" s="2"/>
      <c r="AB1924" s="2"/>
      <c r="AC1924" s="2"/>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row>
    <row r="1925" spans="13:106">
      <c r="M1925" s="2"/>
      <c r="N1925" s="2"/>
      <c r="O1925" s="2"/>
      <c r="P1925" s="2"/>
      <c r="Q1925" s="2"/>
      <c r="R1925" s="2"/>
      <c r="S1925" s="2"/>
      <c r="T1925" s="2"/>
      <c r="U1925" s="2"/>
      <c r="V1925" s="2"/>
      <c r="W1925" s="2"/>
      <c r="X1925" s="2"/>
      <c r="Y1925" s="2"/>
      <c r="Z1925" s="2"/>
      <c r="AA1925" s="2"/>
      <c r="AB1925" s="2"/>
      <c r="AC1925" s="2"/>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row>
    <row r="1926" spans="13:106">
      <c r="M1926" s="2"/>
      <c r="N1926" s="2"/>
      <c r="O1926" s="2"/>
      <c r="P1926" s="2"/>
      <c r="Q1926" s="2"/>
      <c r="R1926" s="2"/>
      <c r="S1926" s="2"/>
      <c r="T1926" s="2"/>
      <c r="U1926" s="2"/>
      <c r="V1926" s="2"/>
      <c r="W1926" s="2"/>
      <c r="X1926" s="2"/>
      <c r="Y1926" s="2"/>
      <c r="Z1926" s="2"/>
      <c r="AA1926" s="2"/>
      <c r="AB1926" s="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row>
    <row r="1927" spans="13:106">
      <c r="M1927" s="2"/>
      <c r="N1927" s="2"/>
      <c r="O1927" s="2"/>
      <c r="P1927" s="2"/>
      <c r="Q1927" s="2"/>
      <c r="R1927" s="2"/>
      <c r="S1927" s="2"/>
      <c r="T1927" s="2"/>
      <c r="U1927" s="2"/>
      <c r="V1927" s="2"/>
      <c r="W1927" s="2"/>
      <c r="X1927" s="2"/>
      <c r="Y1927" s="2"/>
      <c r="Z1927" s="2"/>
      <c r="AA1927" s="2"/>
      <c r="AB1927" s="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row>
    <row r="1928" spans="13:106">
      <c r="M1928" s="2"/>
      <c r="N1928" s="2"/>
      <c r="O1928" s="2"/>
      <c r="P1928" s="2"/>
      <c r="Q1928" s="2"/>
      <c r="R1928" s="2"/>
      <c r="S1928" s="2"/>
      <c r="T1928" s="2"/>
      <c r="U1928" s="2"/>
      <c r="V1928" s="2"/>
      <c r="W1928" s="2"/>
      <c r="X1928" s="2"/>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row>
    <row r="1929" spans="13:106">
      <c r="M1929" s="2"/>
      <c r="N1929" s="2"/>
      <c r="O1929" s="2"/>
      <c r="P1929" s="2"/>
      <c r="Q1929" s="2"/>
      <c r="R1929" s="2"/>
      <c r="S1929" s="2"/>
      <c r="T1929" s="2"/>
      <c r="U1929" s="2"/>
      <c r="V1929" s="2"/>
      <c r="W1929" s="2"/>
      <c r="X1929" s="2"/>
      <c r="Y1929" s="2"/>
      <c r="Z1929" s="2"/>
      <c r="AA1929" s="2"/>
      <c r="AB1929" s="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c r="CR1929" s="2"/>
      <c r="CS1929" s="2"/>
      <c r="CT1929" s="2"/>
      <c r="CU1929" s="2"/>
      <c r="CV1929" s="2"/>
      <c r="CW1929" s="2"/>
      <c r="CX1929" s="2"/>
      <c r="CY1929" s="2"/>
      <c r="CZ1929" s="2"/>
      <c r="DA1929" s="2"/>
      <c r="DB1929" s="2"/>
    </row>
    <row r="1930" spans="13:106">
      <c r="M1930" s="2"/>
      <c r="N1930" s="2"/>
      <c r="O1930" s="2"/>
      <c r="P1930" s="2"/>
      <c r="Q1930" s="2"/>
      <c r="R1930" s="2"/>
      <c r="S1930" s="2"/>
      <c r="T1930" s="2"/>
      <c r="U1930" s="2"/>
      <c r="V1930" s="2"/>
      <c r="W1930" s="2"/>
      <c r="X1930" s="2"/>
      <c r="Y1930" s="2"/>
      <c r="Z1930" s="2"/>
      <c r="AA1930" s="2"/>
      <c r="AB1930" s="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c r="CQ1930" s="2"/>
      <c r="CR1930" s="2"/>
      <c r="CS1930" s="2"/>
      <c r="CT1930" s="2"/>
      <c r="CU1930" s="2"/>
      <c r="CV1930" s="2"/>
      <c r="CW1930" s="2"/>
      <c r="CX1930" s="2"/>
      <c r="CY1930" s="2"/>
      <c r="CZ1930" s="2"/>
      <c r="DA1930" s="2"/>
      <c r="DB1930" s="2"/>
    </row>
    <row r="1931" spans="13:106">
      <c r="M1931" s="2"/>
      <c r="N1931" s="2"/>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c r="CQ1931" s="2"/>
      <c r="CR1931" s="2"/>
      <c r="CS1931" s="2"/>
      <c r="CT1931" s="2"/>
      <c r="CU1931" s="2"/>
      <c r="CV1931" s="2"/>
      <c r="CW1931" s="2"/>
      <c r="CX1931" s="2"/>
      <c r="CY1931" s="2"/>
      <c r="CZ1931" s="2"/>
      <c r="DA1931" s="2"/>
      <c r="DB1931" s="2"/>
    </row>
    <row r="1932" spans="13:106">
      <c r="M1932" s="2"/>
      <c r="N1932" s="2"/>
      <c r="O1932" s="2"/>
      <c r="P1932" s="2"/>
      <c r="Q1932" s="2"/>
      <c r="R1932" s="2"/>
      <c r="S1932" s="2"/>
      <c r="T1932" s="2"/>
      <c r="U1932" s="2"/>
      <c r="V1932" s="2"/>
      <c r="W1932" s="2"/>
      <c r="X1932" s="2"/>
      <c r="Y1932" s="2"/>
      <c r="Z1932" s="2"/>
      <c r="AA1932" s="2"/>
      <c r="AB1932" s="2"/>
      <c r="AC1932" s="2"/>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c r="CC1932" s="2"/>
      <c r="CD1932" s="2"/>
      <c r="CE1932" s="2"/>
      <c r="CF1932" s="2"/>
      <c r="CG1932" s="2"/>
      <c r="CH1932" s="2"/>
      <c r="CI1932" s="2"/>
      <c r="CJ1932" s="2"/>
      <c r="CK1932" s="2"/>
      <c r="CL1932" s="2"/>
      <c r="CM1932" s="2"/>
      <c r="CN1932" s="2"/>
      <c r="CO1932" s="2"/>
      <c r="CP1932" s="2"/>
      <c r="CQ1932" s="2"/>
      <c r="CR1932" s="2"/>
      <c r="CS1932" s="2"/>
      <c r="CT1932" s="2"/>
      <c r="CU1932" s="2"/>
      <c r="CV1932" s="2"/>
      <c r="CW1932" s="2"/>
      <c r="CX1932" s="2"/>
      <c r="CY1932" s="2"/>
      <c r="CZ1932" s="2"/>
      <c r="DA1932" s="2"/>
      <c r="DB1932" s="2"/>
    </row>
    <row r="1933" spans="13:106">
      <c r="M1933" s="2"/>
      <c r="N1933" s="2"/>
      <c r="O1933" s="2"/>
      <c r="P1933" s="2"/>
      <c r="Q1933" s="2"/>
      <c r="R1933" s="2"/>
      <c r="S1933" s="2"/>
      <c r="T1933" s="2"/>
      <c r="U1933" s="2"/>
      <c r="V1933" s="2"/>
      <c r="W1933" s="2"/>
      <c r="X1933" s="2"/>
      <c r="Y1933" s="2"/>
      <c r="Z1933" s="2"/>
      <c r="AA1933" s="2"/>
      <c r="AB1933" s="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c r="CC1933" s="2"/>
      <c r="CD1933" s="2"/>
      <c r="CE1933" s="2"/>
      <c r="CF1933" s="2"/>
      <c r="CG1933" s="2"/>
      <c r="CH1933" s="2"/>
      <c r="CI1933" s="2"/>
      <c r="CJ1933" s="2"/>
      <c r="CK1933" s="2"/>
      <c r="CL1933" s="2"/>
      <c r="CM1933" s="2"/>
      <c r="CN1933" s="2"/>
      <c r="CO1933" s="2"/>
      <c r="CP1933" s="2"/>
      <c r="CQ1933" s="2"/>
      <c r="CR1933" s="2"/>
      <c r="CS1933" s="2"/>
      <c r="CT1933" s="2"/>
      <c r="CU1933" s="2"/>
      <c r="CV1933" s="2"/>
      <c r="CW1933" s="2"/>
      <c r="CX1933" s="2"/>
      <c r="CY1933" s="2"/>
      <c r="CZ1933" s="2"/>
      <c r="DA1933" s="2"/>
      <c r="DB1933" s="2"/>
    </row>
    <row r="1934" spans="13:106">
      <c r="M1934" s="2"/>
      <c r="N1934" s="2"/>
      <c r="O1934" s="2"/>
      <c r="P1934" s="2"/>
      <c r="Q1934" s="2"/>
      <c r="R1934" s="2"/>
      <c r="S1934" s="2"/>
      <c r="T1934" s="2"/>
      <c r="U1934" s="2"/>
      <c r="V1934" s="2"/>
      <c r="W1934" s="2"/>
      <c r="X1934" s="2"/>
      <c r="Y1934" s="2"/>
      <c r="Z1934" s="2"/>
      <c r="AA1934" s="2"/>
      <c r="AB1934" s="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c r="CC1934" s="2"/>
      <c r="CD1934" s="2"/>
      <c r="CE1934" s="2"/>
      <c r="CF1934" s="2"/>
      <c r="CG1934" s="2"/>
      <c r="CH1934" s="2"/>
      <c r="CI1934" s="2"/>
      <c r="CJ1934" s="2"/>
      <c r="CK1934" s="2"/>
      <c r="CL1934" s="2"/>
      <c r="CM1934" s="2"/>
      <c r="CN1934" s="2"/>
      <c r="CO1934" s="2"/>
      <c r="CP1934" s="2"/>
      <c r="CQ1934" s="2"/>
      <c r="CR1934" s="2"/>
      <c r="CS1934" s="2"/>
      <c r="CT1934" s="2"/>
      <c r="CU1934" s="2"/>
      <c r="CV1934" s="2"/>
      <c r="CW1934" s="2"/>
      <c r="CX1934" s="2"/>
      <c r="CY1934" s="2"/>
      <c r="CZ1934" s="2"/>
      <c r="DA1934" s="2"/>
      <c r="DB1934" s="2"/>
    </row>
    <row r="1935" spans="13:106">
      <c r="M1935" s="2"/>
      <c r="N1935" s="2"/>
      <c r="O1935" s="2"/>
      <c r="P1935" s="2"/>
      <c r="Q1935" s="2"/>
      <c r="R1935" s="2"/>
      <c r="S1935" s="2"/>
      <c r="T1935" s="2"/>
      <c r="U1935" s="2"/>
      <c r="V1935" s="2"/>
      <c r="W1935" s="2"/>
      <c r="X1935" s="2"/>
      <c r="Y1935" s="2"/>
      <c r="Z1935" s="2"/>
      <c r="AA1935" s="2"/>
      <c r="AB1935" s="2"/>
      <c r="AC1935" s="2"/>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c r="CQ1935" s="2"/>
      <c r="CR1935" s="2"/>
      <c r="CS1935" s="2"/>
      <c r="CT1935" s="2"/>
      <c r="CU1935" s="2"/>
      <c r="CV1935" s="2"/>
      <c r="CW1935" s="2"/>
      <c r="CX1935" s="2"/>
      <c r="CY1935" s="2"/>
      <c r="CZ1935" s="2"/>
      <c r="DA1935" s="2"/>
      <c r="DB1935" s="2"/>
    </row>
    <row r="1936" spans="13:106">
      <c r="M1936" s="2"/>
      <c r="N1936" s="2"/>
      <c r="O1936" s="2"/>
      <c r="P1936" s="2"/>
      <c r="Q1936" s="2"/>
      <c r="R1936" s="2"/>
      <c r="S1936" s="2"/>
      <c r="T1936" s="2"/>
      <c r="U1936" s="2"/>
      <c r="V1936" s="2"/>
      <c r="W1936" s="2"/>
      <c r="X1936" s="2"/>
      <c r="Y1936" s="2"/>
      <c r="Z1936" s="2"/>
      <c r="AA1936" s="2"/>
      <c r="AB1936" s="2"/>
      <c r="AC1936" s="2"/>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row>
    <row r="1937" spans="13:106">
      <c r="M1937" s="2"/>
      <c r="N1937" s="2"/>
      <c r="O1937" s="2"/>
      <c r="P1937" s="2"/>
      <c r="Q1937" s="2"/>
      <c r="R1937" s="2"/>
      <c r="S1937" s="2"/>
      <c r="T1937" s="2"/>
      <c r="U1937" s="2"/>
      <c r="V1937" s="2"/>
      <c r="W1937" s="2"/>
      <c r="X1937" s="2"/>
      <c r="Y1937" s="2"/>
      <c r="Z1937" s="2"/>
      <c r="AA1937" s="2"/>
      <c r="AB1937" s="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row>
    <row r="1938" spans="13:106">
      <c r="M1938" s="2"/>
      <c r="N1938" s="2"/>
      <c r="O1938" s="2"/>
      <c r="P1938" s="2"/>
      <c r="Q1938" s="2"/>
      <c r="R1938" s="2"/>
      <c r="S1938" s="2"/>
      <c r="T1938" s="2"/>
      <c r="U1938" s="2"/>
      <c r="V1938" s="2"/>
      <c r="W1938" s="2"/>
      <c r="X1938" s="2"/>
      <c r="Y1938" s="2"/>
      <c r="Z1938" s="2"/>
      <c r="AA1938" s="2"/>
      <c r="AB1938" s="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row>
    <row r="1939" spans="13:106">
      <c r="M1939" s="2"/>
      <c r="N1939" s="2"/>
      <c r="O1939" s="2"/>
      <c r="P1939" s="2"/>
      <c r="Q1939" s="2"/>
      <c r="R1939" s="2"/>
      <c r="S1939" s="2"/>
      <c r="T1939" s="2"/>
      <c r="U1939" s="2"/>
      <c r="V1939" s="2"/>
      <c r="W1939" s="2"/>
      <c r="X1939" s="2"/>
      <c r="Y1939" s="2"/>
      <c r="Z1939" s="2"/>
      <c r="AA1939" s="2"/>
      <c r="AB1939" s="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row>
    <row r="1940" spans="13:106">
      <c r="M1940" s="2"/>
      <c r="N1940" s="2"/>
      <c r="O1940" s="2"/>
      <c r="P1940" s="2"/>
      <c r="Q1940" s="2"/>
      <c r="R1940" s="2"/>
      <c r="S1940" s="2"/>
      <c r="T1940" s="2"/>
      <c r="U1940" s="2"/>
      <c r="V1940" s="2"/>
      <c r="W1940" s="2"/>
      <c r="X1940" s="2"/>
      <c r="Y1940" s="2"/>
      <c r="Z1940" s="2"/>
      <c r="AA1940" s="2"/>
      <c r="AB1940" s="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row>
    <row r="1941" spans="13:106">
      <c r="M1941" s="2"/>
      <c r="N1941" s="2"/>
      <c r="O1941" s="2"/>
      <c r="P1941" s="2"/>
      <c r="Q1941" s="2"/>
      <c r="R1941" s="2"/>
      <c r="S1941" s="2"/>
      <c r="T1941" s="2"/>
      <c r="U1941" s="2"/>
      <c r="V1941" s="2"/>
      <c r="W1941" s="2"/>
      <c r="X1941" s="2"/>
      <c r="Y1941" s="2"/>
      <c r="Z1941" s="2"/>
      <c r="AA1941" s="2"/>
      <c r="AB1941" s="2"/>
      <c r="AC1941" s="2"/>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row>
    <row r="1942" spans="13:106">
      <c r="M1942" s="2"/>
      <c r="N1942" s="2"/>
      <c r="O1942" s="2"/>
      <c r="P1942" s="2"/>
      <c r="Q1942" s="2"/>
      <c r="R1942" s="2"/>
      <c r="S1942" s="2"/>
      <c r="T1942" s="2"/>
      <c r="U1942" s="2"/>
      <c r="V1942" s="2"/>
      <c r="W1942" s="2"/>
      <c r="X1942" s="2"/>
      <c r="Y1942" s="2"/>
      <c r="Z1942" s="2"/>
      <c r="AA1942" s="2"/>
      <c r="AB1942" s="2"/>
      <c r="AC1942" s="2"/>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c r="CR1942" s="2"/>
      <c r="CS1942" s="2"/>
      <c r="CT1942" s="2"/>
      <c r="CU1942" s="2"/>
      <c r="CV1942" s="2"/>
      <c r="CW1942" s="2"/>
      <c r="CX1942" s="2"/>
      <c r="CY1942" s="2"/>
      <c r="CZ1942" s="2"/>
      <c r="DA1942" s="2"/>
      <c r="DB1942" s="2"/>
    </row>
    <row r="1943" spans="13:106">
      <c r="M1943" s="2"/>
      <c r="N1943" s="2"/>
      <c r="O1943" s="2"/>
      <c r="P1943" s="2"/>
      <c r="Q1943" s="2"/>
      <c r="R1943" s="2"/>
      <c r="S1943" s="2"/>
      <c r="T1943" s="2"/>
      <c r="U1943" s="2"/>
      <c r="V1943" s="2"/>
      <c r="W1943" s="2"/>
      <c r="X1943" s="2"/>
      <c r="Y1943" s="2"/>
      <c r="Z1943" s="2"/>
      <c r="AA1943" s="2"/>
      <c r="AB1943" s="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c r="CQ1943" s="2"/>
      <c r="CR1943" s="2"/>
      <c r="CS1943" s="2"/>
      <c r="CT1943" s="2"/>
      <c r="CU1943" s="2"/>
      <c r="CV1943" s="2"/>
      <c r="CW1943" s="2"/>
      <c r="CX1943" s="2"/>
      <c r="CY1943" s="2"/>
      <c r="CZ1943" s="2"/>
      <c r="DA1943" s="2"/>
      <c r="DB1943" s="2"/>
    </row>
    <row r="1944" spans="13:106">
      <c r="M1944" s="2"/>
      <c r="N1944" s="2"/>
      <c r="O1944" s="2"/>
      <c r="P1944" s="2"/>
      <c r="Q1944" s="2"/>
      <c r="R1944" s="2"/>
      <c r="S1944" s="2"/>
      <c r="T1944" s="2"/>
      <c r="U1944" s="2"/>
      <c r="V1944" s="2"/>
      <c r="W1944" s="2"/>
      <c r="X1944" s="2"/>
      <c r="Y1944" s="2"/>
      <c r="Z1944" s="2"/>
      <c r="AA1944" s="2"/>
      <c r="AB1944" s="2"/>
      <c r="AC1944" s="2"/>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c r="BI1944" s="2"/>
      <c r="BJ1944" s="2"/>
      <c r="BK1944" s="2"/>
      <c r="BL1944" s="2"/>
      <c r="BM1944" s="2"/>
      <c r="BN1944" s="2"/>
      <c r="BO1944" s="2"/>
      <c r="BP1944" s="2"/>
      <c r="BQ1944" s="2"/>
      <c r="BR1944" s="2"/>
      <c r="BS1944" s="2"/>
      <c r="BT1944" s="2"/>
      <c r="BU1944" s="2"/>
      <c r="BV1944" s="2"/>
      <c r="BW1944" s="2"/>
      <c r="BX1944" s="2"/>
      <c r="BY1944" s="2"/>
      <c r="BZ1944" s="2"/>
      <c r="CA1944" s="2"/>
      <c r="CB1944" s="2"/>
      <c r="CC1944" s="2"/>
      <c r="CD1944" s="2"/>
      <c r="CE1944" s="2"/>
      <c r="CF1944" s="2"/>
      <c r="CG1944" s="2"/>
      <c r="CH1944" s="2"/>
      <c r="CI1944" s="2"/>
      <c r="CJ1944" s="2"/>
      <c r="CK1944" s="2"/>
      <c r="CL1944" s="2"/>
      <c r="CM1944" s="2"/>
      <c r="CN1944" s="2"/>
      <c r="CO1944" s="2"/>
      <c r="CP1944" s="2"/>
      <c r="CQ1944" s="2"/>
      <c r="CR1944" s="2"/>
      <c r="CS1944" s="2"/>
      <c r="CT1944" s="2"/>
      <c r="CU1944" s="2"/>
      <c r="CV1944" s="2"/>
      <c r="CW1944" s="2"/>
      <c r="CX1944" s="2"/>
      <c r="CY1944" s="2"/>
      <c r="CZ1944" s="2"/>
      <c r="DA1944" s="2"/>
      <c r="DB1944" s="2"/>
    </row>
    <row r="1945" spans="13:106">
      <c r="M1945" s="2"/>
      <c r="N1945" s="2"/>
      <c r="O1945" s="2"/>
      <c r="P1945" s="2"/>
      <c r="Q1945" s="2"/>
      <c r="R1945" s="2"/>
      <c r="S1945" s="2"/>
      <c r="T1945" s="2"/>
      <c r="U1945" s="2"/>
      <c r="V1945" s="2"/>
      <c r="W1945" s="2"/>
      <c r="X1945" s="2"/>
      <c r="Y1945" s="2"/>
      <c r="Z1945" s="2"/>
      <c r="AA1945" s="2"/>
      <c r="AB1945" s="2"/>
      <c r="AC1945" s="2"/>
      <c r="AD1945" s="2"/>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c r="BI1945" s="2"/>
      <c r="BJ1945" s="2"/>
      <c r="BK1945" s="2"/>
      <c r="BL1945" s="2"/>
      <c r="BM1945" s="2"/>
      <c r="BN1945" s="2"/>
      <c r="BO1945" s="2"/>
      <c r="BP1945" s="2"/>
      <c r="BQ1945" s="2"/>
      <c r="BR1945" s="2"/>
      <c r="BS1945" s="2"/>
      <c r="BT1945" s="2"/>
      <c r="BU1945" s="2"/>
      <c r="BV1945" s="2"/>
      <c r="BW1945" s="2"/>
      <c r="BX1945" s="2"/>
      <c r="BY1945" s="2"/>
      <c r="BZ1945" s="2"/>
      <c r="CA1945" s="2"/>
      <c r="CB1945" s="2"/>
      <c r="CC1945" s="2"/>
      <c r="CD1945" s="2"/>
      <c r="CE1945" s="2"/>
      <c r="CF1945" s="2"/>
      <c r="CG1945" s="2"/>
      <c r="CH1945" s="2"/>
      <c r="CI1945" s="2"/>
      <c r="CJ1945" s="2"/>
      <c r="CK1945" s="2"/>
      <c r="CL1945" s="2"/>
      <c r="CM1945" s="2"/>
      <c r="CN1945" s="2"/>
      <c r="CO1945" s="2"/>
      <c r="CP1945" s="2"/>
      <c r="CQ1945" s="2"/>
      <c r="CR1945" s="2"/>
      <c r="CS1945" s="2"/>
      <c r="CT1945" s="2"/>
      <c r="CU1945" s="2"/>
      <c r="CV1945" s="2"/>
      <c r="CW1945" s="2"/>
      <c r="CX1945" s="2"/>
      <c r="CY1945" s="2"/>
      <c r="CZ1945" s="2"/>
      <c r="DA1945" s="2"/>
      <c r="DB1945" s="2"/>
    </row>
    <row r="1946" spans="13:106">
      <c r="M1946" s="2"/>
      <c r="N1946" s="2"/>
      <c r="O1946" s="2"/>
      <c r="P1946" s="2"/>
      <c r="Q1946" s="2"/>
      <c r="R1946" s="2"/>
      <c r="S1946" s="2"/>
      <c r="T1946" s="2"/>
      <c r="U1946" s="2"/>
      <c r="V1946" s="2"/>
      <c r="W1946" s="2"/>
      <c r="X1946" s="2"/>
      <c r="Y1946" s="2"/>
      <c r="Z1946" s="2"/>
      <c r="AA1946" s="2"/>
      <c r="AB1946" s="2"/>
      <c r="AC1946" s="2"/>
      <c r="AD1946" s="2"/>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c r="BI1946" s="2"/>
      <c r="BJ1946" s="2"/>
      <c r="BK1946" s="2"/>
      <c r="BL1946" s="2"/>
      <c r="BM1946" s="2"/>
      <c r="BN1946" s="2"/>
      <c r="BO1946" s="2"/>
      <c r="BP1946" s="2"/>
      <c r="BQ1946" s="2"/>
      <c r="BR1946" s="2"/>
      <c r="BS1946" s="2"/>
      <c r="BT1946" s="2"/>
      <c r="BU1946" s="2"/>
      <c r="BV1946" s="2"/>
      <c r="BW1946" s="2"/>
      <c r="BX1946" s="2"/>
      <c r="BY1946" s="2"/>
      <c r="BZ1946" s="2"/>
      <c r="CA1946" s="2"/>
      <c r="CB1946" s="2"/>
      <c r="CC1946" s="2"/>
      <c r="CD1946" s="2"/>
      <c r="CE1946" s="2"/>
      <c r="CF1946" s="2"/>
      <c r="CG1946" s="2"/>
      <c r="CH1946" s="2"/>
      <c r="CI1946" s="2"/>
      <c r="CJ1946" s="2"/>
      <c r="CK1946" s="2"/>
      <c r="CL1946" s="2"/>
      <c r="CM1946" s="2"/>
      <c r="CN1946" s="2"/>
      <c r="CO1946" s="2"/>
      <c r="CP1946" s="2"/>
      <c r="CQ1946" s="2"/>
      <c r="CR1946" s="2"/>
      <c r="CS1946" s="2"/>
      <c r="CT1946" s="2"/>
      <c r="CU1946" s="2"/>
      <c r="CV1946" s="2"/>
      <c r="CW1946" s="2"/>
      <c r="CX1946" s="2"/>
      <c r="CY1946" s="2"/>
      <c r="CZ1946" s="2"/>
      <c r="DA1946" s="2"/>
      <c r="DB1946" s="2"/>
    </row>
    <row r="1947" spans="13:106">
      <c r="M1947" s="2"/>
      <c r="N1947" s="2"/>
      <c r="O1947" s="2"/>
      <c r="P1947" s="2"/>
      <c r="Q1947" s="2"/>
      <c r="R1947" s="2"/>
      <c r="S1947" s="2"/>
      <c r="T1947" s="2"/>
      <c r="U1947" s="2"/>
      <c r="V1947" s="2"/>
      <c r="W1947" s="2"/>
      <c r="X1947" s="2"/>
      <c r="Y1947" s="2"/>
      <c r="Z1947" s="2"/>
      <c r="AA1947" s="2"/>
      <c r="AB1947" s="2"/>
      <c r="AC1947" s="2"/>
      <c r="AD1947" s="2"/>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c r="BI1947" s="2"/>
      <c r="BJ1947" s="2"/>
      <c r="BK1947" s="2"/>
      <c r="BL1947" s="2"/>
      <c r="BM1947" s="2"/>
      <c r="BN1947" s="2"/>
      <c r="BO1947" s="2"/>
      <c r="BP1947" s="2"/>
      <c r="BQ1947" s="2"/>
      <c r="BR1947" s="2"/>
      <c r="BS1947" s="2"/>
      <c r="BT1947" s="2"/>
      <c r="BU1947" s="2"/>
      <c r="BV1947" s="2"/>
      <c r="BW1947" s="2"/>
      <c r="BX1947" s="2"/>
      <c r="BY1947" s="2"/>
      <c r="BZ1947" s="2"/>
      <c r="CA1947" s="2"/>
      <c r="CB1947" s="2"/>
      <c r="CC1947" s="2"/>
      <c r="CD1947" s="2"/>
      <c r="CE1947" s="2"/>
      <c r="CF1947" s="2"/>
      <c r="CG1947" s="2"/>
      <c r="CH1947" s="2"/>
      <c r="CI1947" s="2"/>
      <c r="CJ1947" s="2"/>
      <c r="CK1947" s="2"/>
      <c r="CL1947" s="2"/>
      <c r="CM1947" s="2"/>
      <c r="CN1947" s="2"/>
      <c r="CO1947" s="2"/>
      <c r="CP1947" s="2"/>
      <c r="CQ1947" s="2"/>
      <c r="CR1947" s="2"/>
      <c r="CS1947" s="2"/>
      <c r="CT1947" s="2"/>
      <c r="CU1947" s="2"/>
      <c r="CV1947" s="2"/>
      <c r="CW1947" s="2"/>
      <c r="CX1947" s="2"/>
      <c r="CY1947" s="2"/>
      <c r="CZ1947" s="2"/>
      <c r="DA1947" s="2"/>
      <c r="DB1947" s="2"/>
    </row>
    <row r="1948" spans="13:106">
      <c r="M1948" s="2"/>
      <c r="N1948" s="2"/>
      <c r="O1948" s="2"/>
      <c r="P1948" s="2"/>
      <c r="Q1948" s="2"/>
      <c r="R1948" s="2"/>
      <c r="S1948" s="2"/>
      <c r="T1948" s="2"/>
      <c r="U1948" s="2"/>
      <c r="V1948" s="2"/>
      <c r="W1948" s="2"/>
      <c r="X1948" s="2"/>
      <c r="Y1948" s="2"/>
      <c r="Z1948" s="2"/>
      <c r="AA1948" s="2"/>
      <c r="AB1948" s="2"/>
      <c r="AC1948" s="2"/>
      <c r="AD1948" s="2"/>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c r="BI1948" s="2"/>
      <c r="BJ1948" s="2"/>
      <c r="BK1948" s="2"/>
      <c r="BL1948" s="2"/>
      <c r="BM1948" s="2"/>
      <c r="BN1948" s="2"/>
      <c r="BO1948" s="2"/>
      <c r="BP1948" s="2"/>
      <c r="BQ1948" s="2"/>
      <c r="BR1948" s="2"/>
      <c r="BS1948" s="2"/>
      <c r="BT1948" s="2"/>
      <c r="BU1948" s="2"/>
      <c r="BV1948" s="2"/>
      <c r="BW1948" s="2"/>
      <c r="BX1948" s="2"/>
      <c r="BY1948" s="2"/>
      <c r="BZ1948" s="2"/>
      <c r="CA1948" s="2"/>
      <c r="CB1948" s="2"/>
      <c r="CC1948" s="2"/>
      <c r="CD1948" s="2"/>
      <c r="CE1948" s="2"/>
      <c r="CF1948" s="2"/>
      <c r="CG1948" s="2"/>
      <c r="CH1948" s="2"/>
      <c r="CI1948" s="2"/>
      <c r="CJ1948" s="2"/>
      <c r="CK1948" s="2"/>
      <c r="CL1948" s="2"/>
      <c r="CM1948" s="2"/>
      <c r="CN1948" s="2"/>
      <c r="CO1948" s="2"/>
      <c r="CP1948" s="2"/>
      <c r="CQ1948" s="2"/>
      <c r="CR1948" s="2"/>
      <c r="CS1948" s="2"/>
      <c r="CT1948" s="2"/>
      <c r="CU1948" s="2"/>
      <c r="CV1948" s="2"/>
      <c r="CW1948" s="2"/>
      <c r="CX1948" s="2"/>
      <c r="CY1948" s="2"/>
      <c r="CZ1948" s="2"/>
      <c r="DA1948" s="2"/>
      <c r="DB1948" s="2"/>
    </row>
    <row r="1949" spans="13:106">
      <c r="M1949" s="2"/>
      <c r="N1949" s="2"/>
      <c r="O1949" s="2"/>
      <c r="P1949" s="2"/>
      <c r="Q1949" s="2"/>
      <c r="R1949" s="2"/>
      <c r="S1949" s="2"/>
      <c r="T1949" s="2"/>
      <c r="U1949" s="2"/>
      <c r="V1949" s="2"/>
      <c r="W1949" s="2"/>
      <c r="X1949" s="2"/>
      <c r="Y1949" s="2"/>
      <c r="Z1949" s="2"/>
      <c r="AA1949" s="2"/>
      <c r="AB1949" s="2"/>
      <c r="AC1949" s="2"/>
      <c r="AD1949" s="2"/>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c r="BI1949" s="2"/>
      <c r="BJ1949" s="2"/>
      <c r="BK1949" s="2"/>
      <c r="BL1949" s="2"/>
      <c r="BM1949" s="2"/>
      <c r="BN1949" s="2"/>
      <c r="BO1949" s="2"/>
      <c r="BP1949" s="2"/>
      <c r="BQ1949" s="2"/>
      <c r="BR1949" s="2"/>
      <c r="BS1949" s="2"/>
      <c r="BT1949" s="2"/>
      <c r="BU1949" s="2"/>
      <c r="BV1949" s="2"/>
      <c r="BW1949" s="2"/>
      <c r="BX1949" s="2"/>
      <c r="BY1949" s="2"/>
      <c r="BZ1949" s="2"/>
      <c r="CA1949" s="2"/>
      <c r="CB1949" s="2"/>
      <c r="CC1949" s="2"/>
      <c r="CD1949" s="2"/>
      <c r="CE1949" s="2"/>
      <c r="CF1949" s="2"/>
      <c r="CG1949" s="2"/>
      <c r="CH1949" s="2"/>
      <c r="CI1949" s="2"/>
      <c r="CJ1949" s="2"/>
      <c r="CK1949" s="2"/>
      <c r="CL1949" s="2"/>
      <c r="CM1949" s="2"/>
      <c r="CN1949" s="2"/>
      <c r="CO1949" s="2"/>
      <c r="CP1949" s="2"/>
      <c r="CQ1949" s="2"/>
      <c r="CR1949" s="2"/>
      <c r="CS1949" s="2"/>
      <c r="CT1949" s="2"/>
      <c r="CU1949" s="2"/>
      <c r="CV1949" s="2"/>
      <c r="CW1949" s="2"/>
      <c r="CX1949" s="2"/>
      <c r="CY1949" s="2"/>
      <c r="CZ1949" s="2"/>
      <c r="DA1949" s="2"/>
      <c r="DB1949" s="2"/>
    </row>
    <row r="1950" spans="13:106">
      <c r="M1950" s="2"/>
      <c r="N1950" s="2"/>
      <c r="O1950" s="2"/>
      <c r="P1950" s="2"/>
      <c r="Q1950" s="2"/>
      <c r="R1950" s="2"/>
      <c r="S1950" s="2"/>
      <c r="T1950" s="2"/>
      <c r="U1950" s="2"/>
      <c r="V1950" s="2"/>
      <c r="W1950" s="2"/>
      <c r="X1950" s="2"/>
      <c r="Y1950" s="2"/>
      <c r="Z1950" s="2"/>
      <c r="AA1950" s="2"/>
      <c r="AB1950" s="2"/>
      <c r="AC1950" s="2"/>
      <c r="AD1950" s="2"/>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c r="BI1950" s="2"/>
      <c r="BJ1950" s="2"/>
      <c r="BK1950" s="2"/>
      <c r="BL1950" s="2"/>
      <c r="BM1950" s="2"/>
      <c r="BN1950" s="2"/>
      <c r="BO1950" s="2"/>
      <c r="BP1950" s="2"/>
      <c r="BQ1950" s="2"/>
      <c r="BR1950" s="2"/>
      <c r="BS1950" s="2"/>
      <c r="BT1950" s="2"/>
      <c r="BU1950" s="2"/>
      <c r="BV1950" s="2"/>
      <c r="BW1950" s="2"/>
      <c r="BX1950" s="2"/>
      <c r="BY1950" s="2"/>
      <c r="BZ1950" s="2"/>
      <c r="CA1950" s="2"/>
      <c r="CB1950" s="2"/>
      <c r="CC1950" s="2"/>
      <c r="CD1950" s="2"/>
      <c r="CE1950" s="2"/>
      <c r="CF1950" s="2"/>
      <c r="CG1950" s="2"/>
      <c r="CH1950" s="2"/>
      <c r="CI1950" s="2"/>
      <c r="CJ1950" s="2"/>
      <c r="CK1950" s="2"/>
      <c r="CL1950" s="2"/>
      <c r="CM1950" s="2"/>
      <c r="CN1950" s="2"/>
      <c r="CO1950" s="2"/>
      <c r="CP1950" s="2"/>
      <c r="CQ1950" s="2"/>
      <c r="CR1950" s="2"/>
      <c r="CS1950" s="2"/>
      <c r="CT1950" s="2"/>
      <c r="CU1950" s="2"/>
      <c r="CV1950" s="2"/>
      <c r="CW1950" s="2"/>
      <c r="CX1950" s="2"/>
      <c r="CY1950" s="2"/>
      <c r="CZ1950" s="2"/>
      <c r="DA1950" s="2"/>
      <c r="DB1950" s="2"/>
    </row>
    <row r="1951" spans="13:106">
      <c r="M1951" s="2"/>
      <c r="N1951" s="2"/>
      <c r="O1951" s="2"/>
      <c r="P1951" s="2"/>
      <c r="Q1951" s="2"/>
      <c r="R1951" s="2"/>
      <c r="S1951" s="2"/>
      <c r="T1951" s="2"/>
      <c r="U1951" s="2"/>
      <c r="V1951" s="2"/>
      <c r="W1951" s="2"/>
      <c r="X1951" s="2"/>
      <c r="Y1951" s="2"/>
      <c r="Z1951" s="2"/>
      <c r="AA1951" s="2"/>
      <c r="AB1951" s="2"/>
      <c r="AC1951" s="2"/>
      <c r="AD1951" s="2"/>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c r="BI1951" s="2"/>
      <c r="BJ1951" s="2"/>
      <c r="BK1951" s="2"/>
      <c r="BL1951" s="2"/>
      <c r="BM1951" s="2"/>
      <c r="BN1951" s="2"/>
      <c r="BO1951" s="2"/>
      <c r="BP1951" s="2"/>
      <c r="BQ1951" s="2"/>
      <c r="BR1951" s="2"/>
      <c r="BS1951" s="2"/>
      <c r="BT1951" s="2"/>
      <c r="BU1951" s="2"/>
      <c r="BV1951" s="2"/>
      <c r="BW1951" s="2"/>
      <c r="BX1951" s="2"/>
      <c r="BY1951" s="2"/>
      <c r="BZ1951" s="2"/>
      <c r="CA1951" s="2"/>
      <c r="CB1951" s="2"/>
      <c r="CC1951" s="2"/>
      <c r="CD1951" s="2"/>
      <c r="CE1951" s="2"/>
      <c r="CF1951" s="2"/>
      <c r="CG1951" s="2"/>
      <c r="CH1951" s="2"/>
      <c r="CI1951" s="2"/>
      <c r="CJ1951" s="2"/>
      <c r="CK1951" s="2"/>
      <c r="CL1951" s="2"/>
      <c r="CM1951" s="2"/>
      <c r="CN1951" s="2"/>
      <c r="CO1951" s="2"/>
      <c r="CP1951" s="2"/>
      <c r="CQ1951" s="2"/>
      <c r="CR1951" s="2"/>
      <c r="CS1951" s="2"/>
      <c r="CT1951" s="2"/>
      <c r="CU1951" s="2"/>
      <c r="CV1951" s="2"/>
      <c r="CW1951" s="2"/>
      <c r="CX1951" s="2"/>
      <c r="CY1951" s="2"/>
      <c r="CZ1951" s="2"/>
      <c r="DA1951" s="2"/>
      <c r="DB1951" s="2"/>
    </row>
    <row r="1952" spans="13:106">
      <c r="M1952" s="2"/>
      <c r="N1952" s="2"/>
      <c r="O1952" s="2"/>
      <c r="P1952" s="2"/>
      <c r="Q1952" s="2"/>
      <c r="R1952" s="2"/>
      <c r="S1952" s="2"/>
      <c r="T1952" s="2"/>
      <c r="U1952" s="2"/>
      <c r="V1952" s="2"/>
      <c r="W1952" s="2"/>
      <c r="X1952" s="2"/>
      <c r="Y1952" s="2"/>
      <c r="Z1952" s="2"/>
      <c r="AA1952" s="2"/>
      <c r="AB1952" s="2"/>
      <c r="AC1952" s="2"/>
      <c r="AD1952" s="2"/>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c r="BI1952" s="2"/>
      <c r="BJ1952" s="2"/>
      <c r="BK1952" s="2"/>
      <c r="BL1952" s="2"/>
      <c r="BM1952" s="2"/>
      <c r="BN1952" s="2"/>
      <c r="BO1952" s="2"/>
      <c r="BP1952" s="2"/>
      <c r="BQ1952" s="2"/>
      <c r="BR1952" s="2"/>
      <c r="BS1952" s="2"/>
      <c r="BT1952" s="2"/>
      <c r="BU1952" s="2"/>
      <c r="BV1952" s="2"/>
      <c r="BW1952" s="2"/>
      <c r="BX1952" s="2"/>
      <c r="BY1952" s="2"/>
      <c r="BZ1952" s="2"/>
      <c r="CA1952" s="2"/>
      <c r="CB1952" s="2"/>
      <c r="CC1952" s="2"/>
      <c r="CD1952" s="2"/>
      <c r="CE1952" s="2"/>
      <c r="CF1952" s="2"/>
      <c r="CG1952" s="2"/>
      <c r="CH1952" s="2"/>
      <c r="CI1952" s="2"/>
      <c r="CJ1952" s="2"/>
      <c r="CK1952" s="2"/>
      <c r="CL1952" s="2"/>
      <c r="CM1952" s="2"/>
      <c r="CN1952" s="2"/>
      <c r="CO1952" s="2"/>
      <c r="CP1952" s="2"/>
      <c r="CQ1952" s="2"/>
      <c r="CR1952" s="2"/>
      <c r="CS1952" s="2"/>
      <c r="CT1952" s="2"/>
      <c r="CU1952" s="2"/>
      <c r="CV1952" s="2"/>
      <c r="CW1952" s="2"/>
      <c r="CX1952" s="2"/>
      <c r="CY1952" s="2"/>
      <c r="CZ1952" s="2"/>
      <c r="DA1952" s="2"/>
      <c r="DB1952" s="2"/>
    </row>
    <row r="1953" spans="13:106">
      <c r="M1953" s="2"/>
      <c r="N1953" s="2"/>
      <c r="O1953" s="2"/>
      <c r="P1953" s="2"/>
      <c r="Q1953" s="2"/>
      <c r="R1953" s="2"/>
      <c r="S1953" s="2"/>
      <c r="T1953" s="2"/>
      <c r="U1953" s="2"/>
      <c r="V1953" s="2"/>
      <c r="W1953" s="2"/>
      <c r="X1953" s="2"/>
      <c r="Y1953" s="2"/>
      <c r="Z1953" s="2"/>
      <c r="AA1953" s="2"/>
      <c r="AB1953" s="2"/>
      <c r="AC1953" s="2"/>
      <c r="AD1953" s="2"/>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c r="BI1953" s="2"/>
      <c r="BJ1953" s="2"/>
      <c r="BK1953" s="2"/>
      <c r="BL1953" s="2"/>
      <c r="BM1953" s="2"/>
      <c r="BN1953" s="2"/>
      <c r="BO1953" s="2"/>
      <c r="BP1953" s="2"/>
      <c r="BQ1953" s="2"/>
      <c r="BR1953" s="2"/>
      <c r="BS1953" s="2"/>
      <c r="BT1953" s="2"/>
      <c r="BU1953" s="2"/>
      <c r="BV1953" s="2"/>
      <c r="BW1953" s="2"/>
      <c r="BX1953" s="2"/>
      <c r="BY1953" s="2"/>
      <c r="BZ1953" s="2"/>
      <c r="CA1953" s="2"/>
      <c r="CB1953" s="2"/>
      <c r="CC1953" s="2"/>
      <c r="CD1953" s="2"/>
      <c r="CE1953" s="2"/>
      <c r="CF1953" s="2"/>
      <c r="CG1953" s="2"/>
      <c r="CH1953" s="2"/>
      <c r="CI1953" s="2"/>
      <c r="CJ1953" s="2"/>
      <c r="CK1953" s="2"/>
      <c r="CL1953" s="2"/>
      <c r="CM1953" s="2"/>
      <c r="CN1953" s="2"/>
      <c r="CO1953" s="2"/>
      <c r="CP1953" s="2"/>
      <c r="CQ1953" s="2"/>
      <c r="CR1953" s="2"/>
      <c r="CS1953" s="2"/>
      <c r="CT1953" s="2"/>
      <c r="CU1953" s="2"/>
      <c r="CV1953" s="2"/>
      <c r="CW1953" s="2"/>
      <c r="CX1953" s="2"/>
      <c r="CY1953" s="2"/>
      <c r="CZ1953" s="2"/>
      <c r="DA1953" s="2"/>
      <c r="DB1953" s="2"/>
    </row>
    <row r="1954" spans="13:106">
      <c r="M1954" s="2"/>
      <c r="N1954" s="2"/>
      <c r="O1954" s="2"/>
      <c r="P1954" s="2"/>
      <c r="Q1954" s="2"/>
      <c r="R1954" s="2"/>
      <c r="S1954" s="2"/>
      <c r="T1954" s="2"/>
      <c r="U1954" s="2"/>
      <c r="V1954" s="2"/>
      <c r="W1954" s="2"/>
      <c r="X1954" s="2"/>
      <c r="Y1954" s="2"/>
      <c r="Z1954" s="2"/>
      <c r="AA1954" s="2"/>
      <c r="AB1954" s="2"/>
      <c r="AC1954" s="2"/>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c r="CC1954" s="2"/>
      <c r="CD1954" s="2"/>
      <c r="CE1954" s="2"/>
      <c r="CF1954" s="2"/>
      <c r="CG1954" s="2"/>
      <c r="CH1954" s="2"/>
      <c r="CI1954" s="2"/>
      <c r="CJ1954" s="2"/>
      <c r="CK1954" s="2"/>
      <c r="CL1954" s="2"/>
      <c r="CM1954" s="2"/>
      <c r="CN1954" s="2"/>
      <c r="CO1954" s="2"/>
      <c r="CP1954" s="2"/>
      <c r="CQ1954" s="2"/>
      <c r="CR1954" s="2"/>
      <c r="CS1954" s="2"/>
      <c r="CT1954" s="2"/>
      <c r="CU1954" s="2"/>
      <c r="CV1954" s="2"/>
      <c r="CW1954" s="2"/>
      <c r="CX1954" s="2"/>
      <c r="CY1954" s="2"/>
      <c r="CZ1954" s="2"/>
      <c r="DA1954" s="2"/>
      <c r="DB1954" s="2"/>
    </row>
    <row r="1955" spans="13:106">
      <c r="M1955" s="2"/>
      <c r="N1955" s="2"/>
      <c r="O1955" s="2"/>
      <c r="P1955" s="2"/>
      <c r="Q1955" s="2"/>
      <c r="R1955" s="2"/>
      <c r="S1955" s="2"/>
      <c r="T1955" s="2"/>
      <c r="U1955" s="2"/>
      <c r="V1955" s="2"/>
      <c r="W1955" s="2"/>
      <c r="X1955" s="2"/>
      <c r="Y1955" s="2"/>
      <c r="Z1955" s="2"/>
      <c r="AA1955" s="2"/>
      <c r="AB1955" s="2"/>
      <c r="AC1955" s="2"/>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c r="CC1955" s="2"/>
      <c r="CD1955" s="2"/>
      <c r="CE1955" s="2"/>
      <c r="CF1955" s="2"/>
      <c r="CG1955" s="2"/>
      <c r="CH1955" s="2"/>
      <c r="CI1955" s="2"/>
      <c r="CJ1955" s="2"/>
      <c r="CK1955" s="2"/>
      <c r="CL1955" s="2"/>
      <c r="CM1955" s="2"/>
      <c r="CN1955" s="2"/>
      <c r="CO1955" s="2"/>
      <c r="CP1955" s="2"/>
      <c r="CQ1955" s="2"/>
      <c r="CR1955" s="2"/>
      <c r="CS1955" s="2"/>
      <c r="CT1955" s="2"/>
      <c r="CU1955" s="2"/>
      <c r="CV1955" s="2"/>
      <c r="CW1955" s="2"/>
      <c r="CX1955" s="2"/>
      <c r="CY1955" s="2"/>
      <c r="CZ1955" s="2"/>
      <c r="DA1955" s="2"/>
      <c r="DB1955" s="2"/>
    </row>
    <row r="1956" spans="13:106">
      <c r="M1956" s="2"/>
      <c r="N1956" s="2"/>
      <c r="O1956" s="2"/>
      <c r="P1956" s="2"/>
      <c r="Q1956" s="2"/>
      <c r="R1956" s="2"/>
      <c r="S1956" s="2"/>
      <c r="T1956" s="2"/>
      <c r="U1956" s="2"/>
      <c r="V1956" s="2"/>
      <c r="W1956" s="2"/>
      <c r="X1956" s="2"/>
      <c r="Y1956" s="2"/>
      <c r="Z1956" s="2"/>
      <c r="AA1956" s="2"/>
      <c r="AB1956" s="2"/>
      <c r="AC1956" s="2"/>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c r="BI1956" s="2"/>
      <c r="BJ1956" s="2"/>
      <c r="BK1956" s="2"/>
      <c r="BL1956" s="2"/>
      <c r="BM1956" s="2"/>
      <c r="BN1956" s="2"/>
      <c r="BO1956" s="2"/>
      <c r="BP1956" s="2"/>
      <c r="BQ1956" s="2"/>
      <c r="BR1956" s="2"/>
      <c r="BS1956" s="2"/>
      <c r="BT1956" s="2"/>
      <c r="BU1956" s="2"/>
      <c r="BV1956" s="2"/>
      <c r="BW1956" s="2"/>
      <c r="BX1956" s="2"/>
      <c r="BY1956" s="2"/>
      <c r="BZ1956" s="2"/>
      <c r="CA1956" s="2"/>
      <c r="CB1956" s="2"/>
      <c r="CC1956" s="2"/>
      <c r="CD1956" s="2"/>
      <c r="CE1956" s="2"/>
      <c r="CF1956" s="2"/>
      <c r="CG1956" s="2"/>
      <c r="CH1956" s="2"/>
      <c r="CI1956" s="2"/>
      <c r="CJ1956" s="2"/>
      <c r="CK1956" s="2"/>
      <c r="CL1956" s="2"/>
      <c r="CM1956" s="2"/>
      <c r="CN1956" s="2"/>
      <c r="CO1956" s="2"/>
      <c r="CP1956" s="2"/>
      <c r="CQ1956" s="2"/>
      <c r="CR1956" s="2"/>
      <c r="CS1956" s="2"/>
      <c r="CT1956" s="2"/>
      <c r="CU1956" s="2"/>
      <c r="CV1956" s="2"/>
      <c r="CW1956" s="2"/>
      <c r="CX1956" s="2"/>
      <c r="CY1956" s="2"/>
      <c r="CZ1956" s="2"/>
      <c r="DA1956" s="2"/>
      <c r="DB1956" s="2"/>
    </row>
    <row r="1957" spans="13:106">
      <c r="M1957" s="2"/>
      <c r="N1957" s="2"/>
      <c r="O1957" s="2"/>
      <c r="P1957" s="2"/>
      <c r="Q1957" s="2"/>
      <c r="R1957" s="2"/>
      <c r="S1957" s="2"/>
      <c r="T1957" s="2"/>
      <c r="U1957" s="2"/>
      <c r="V1957" s="2"/>
      <c r="W1957" s="2"/>
      <c r="X1957" s="2"/>
      <c r="Y1957" s="2"/>
      <c r="Z1957" s="2"/>
      <c r="AA1957" s="2"/>
      <c r="AB1957" s="2"/>
      <c r="AC1957" s="2"/>
      <c r="AD1957" s="2"/>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c r="BI1957" s="2"/>
      <c r="BJ1957" s="2"/>
      <c r="BK1957" s="2"/>
      <c r="BL1957" s="2"/>
      <c r="BM1957" s="2"/>
      <c r="BN1957" s="2"/>
      <c r="BO1957" s="2"/>
      <c r="BP1957" s="2"/>
      <c r="BQ1957" s="2"/>
      <c r="BR1957" s="2"/>
      <c r="BS1957" s="2"/>
      <c r="BT1957" s="2"/>
      <c r="BU1957" s="2"/>
      <c r="BV1957" s="2"/>
      <c r="BW1957" s="2"/>
      <c r="BX1957" s="2"/>
      <c r="BY1957" s="2"/>
      <c r="BZ1957" s="2"/>
      <c r="CA1957" s="2"/>
      <c r="CB1957" s="2"/>
      <c r="CC1957" s="2"/>
      <c r="CD1957" s="2"/>
      <c r="CE1957" s="2"/>
      <c r="CF1957" s="2"/>
      <c r="CG1957" s="2"/>
      <c r="CH1957" s="2"/>
      <c r="CI1957" s="2"/>
      <c r="CJ1957" s="2"/>
      <c r="CK1957" s="2"/>
      <c r="CL1957" s="2"/>
      <c r="CM1957" s="2"/>
      <c r="CN1957" s="2"/>
      <c r="CO1957" s="2"/>
      <c r="CP1957" s="2"/>
      <c r="CQ1957" s="2"/>
      <c r="CR1957" s="2"/>
      <c r="CS1957" s="2"/>
      <c r="CT1957" s="2"/>
      <c r="CU1957" s="2"/>
      <c r="CV1957" s="2"/>
      <c r="CW1957" s="2"/>
      <c r="CX1957" s="2"/>
      <c r="CY1957" s="2"/>
      <c r="CZ1957" s="2"/>
      <c r="DA1957" s="2"/>
      <c r="DB1957" s="2"/>
    </row>
    <row r="1958" spans="13:106">
      <c r="M1958" s="2"/>
      <c r="N1958" s="2"/>
      <c r="O1958" s="2"/>
      <c r="P1958" s="2"/>
      <c r="Q1958" s="2"/>
      <c r="R1958" s="2"/>
      <c r="S1958" s="2"/>
      <c r="T1958" s="2"/>
      <c r="U1958" s="2"/>
      <c r="V1958" s="2"/>
      <c r="W1958" s="2"/>
      <c r="X1958" s="2"/>
      <c r="Y1958" s="2"/>
      <c r="Z1958" s="2"/>
      <c r="AA1958" s="2"/>
      <c r="AB1958" s="2"/>
      <c r="AC1958" s="2"/>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c r="BI1958" s="2"/>
      <c r="BJ1958" s="2"/>
      <c r="BK1958" s="2"/>
      <c r="BL1958" s="2"/>
      <c r="BM1958" s="2"/>
      <c r="BN1958" s="2"/>
      <c r="BO1958" s="2"/>
      <c r="BP1958" s="2"/>
      <c r="BQ1958" s="2"/>
      <c r="BR1958" s="2"/>
      <c r="BS1958" s="2"/>
      <c r="BT1958" s="2"/>
      <c r="BU1958" s="2"/>
      <c r="BV1958" s="2"/>
      <c r="BW1958" s="2"/>
      <c r="BX1958" s="2"/>
      <c r="BY1958" s="2"/>
      <c r="BZ1958" s="2"/>
      <c r="CA1958" s="2"/>
      <c r="CB1958" s="2"/>
      <c r="CC1958" s="2"/>
      <c r="CD1958" s="2"/>
      <c r="CE1958" s="2"/>
      <c r="CF1958" s="2"/>
      <c r="CG1958" s="2"/>
      <c r="CH1958" s="2"/>
      <c r="CI1958" s="2"/>
      <c r="CJ1958" s="2"/>
      <c r="CK1958" s="2"/>
      <c r="CL1958" s="2"/>
      <c r="CM1958" s="2"/>
      <c r="CN1958" s="2"/>
      <c r="CO1958" s="2"/>
      <c r="CP1958" s="2"/>
      <c r="CQ1958" s="2"/>
      <c r="CR1958" s="2"/>
      <c r="CS1958" s="2"/>
      <c r="CT1958" s="2"/>
      <c r="CU1958" s="2"/>
      <c r="CV1958" s="2"/>
      <c r="CW1958" s="2"/>
      <c r="CX1958" s="2"/>
      <c r="CY1958" s="2"/>
      <c r="CZ1958" s="2"/>
      <c r="DA1958" s="2"/>
      <c r="DB1958" s="2"/>
    </row>
    <row r="1959" spans="13:106">
      <c r="M1959" s="2"/>
      <c r="N1959" s="2"/>
      <c r="O1959" s="2"/>
      <c r="P1959" s="2"/>
      <c r="Q1959" s="2"/>
      <c r="R1959" s="2"/>
      <c r="S1959" s="2"/>
      <c r="T1959" s="2"/>
      <c r="U1959" s="2"/>
      <c r="V1959" s="2"/>
      <c r="W1959" s="2"/>
      <c r="X1959" s="2"/>
      <c r="Y1959" s="2"/>
      <c r="Z1959" s="2"/>
      <c r="AA1959" s="2"/>
      <c r="AB1959" s="2"/>
      <c r="AC1959" s="2"/>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c r="CQ1959" s="2"/>
      <c r="CR1959" s="2"/>
      <c r="CS1959" s="2"/>
      <c r="CT1959" s="2"/>
      <c r="CU1959" s="2"/>
      <c r="CV1959" s="2"/>
      <c r="CW1959" s="2"/>
      <c r="CX1959" s="2"/>
      <c r="CY1959" s="2"/>
      <c r="CZ1959" s="2"/>
      <c r="DA1959" s="2"/>
      <c r="DB1959" s="2"/>
    </row>
    <row r="1960" spans="13:106">
      <c r="M1960" s="2"/>
      <c r="N1960" s="2"/>
      <c r="O1960" s="2"/>
      <c r="P1960" s="2"/>
      <c r="Q1960" s="2"/>
      <c r="R1960" s="2"/>
      <c r="S1960" s="2"/>
      <c r="T1960" s="2"/>
      <c r="U1960" s="2"/>
      <c r="V1960" s="2"/>
      <c r="W1960" s="2"/>
      <c r="X1960" s="2"/>
      <c r="Y1960" s="2"/>
      <c r="Z1960" s="2"/>
      <c r="AA1960" s="2"/>
      <c r="AB1960" s="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c r="CR1960" s="2"/>
      <c r="CS1960" s="2"/>
      <c r="CT1960" s="2"/>
      <c r="CU1960" s="2"/>
      <c r="CV1960" s="2"/>
      <c r="CW1960" s="2"/>
      <c r="CX1960" s="2"/>
      <c r="CY1960" s="2"/>
      <c r="CZ1960" s="2"/>
      <c r="DA1960" s="2"/>
      <c r="DB1960" s="2"/>
    </row>
    <row r="1961" spans="13:106">
      <c r="M1961" s="2"/>
      <c r="N1961" s="2"/>
      <c r="O1961" s="2"/>
      <c r="P1961" s="2"/>
      <c r="Q1961" s="2"/>
      <c r="R1961" s="2"/>
      <c r="S1961" s="2"/>
      <c r="T1961" s="2"/>
      <c r="U1961" s="2"/>
      <c r="V1961" s="2"/>
      <c r="W1961" s="2"/>
      <c r="X1961" s="2"/>
      <c r="Y1961" s="2"/>
      <c r="Z1961" s="2"/>
      <c r="AA1961" s="2"/>
      <c r="AB1961" s="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row>
    <row r="1962" spans="13:106">
      <c r="M1962" s="2"/>
      <c r="N1962" s="2"/>
      <c r="O1962" s="2"/>
      <c r="P1962" s="2"/>
      <c r="Q1962" s="2"/>
      <c r="R1962" s="2"/>
      <c r="S1962" s="2"/>
      <c r="T1962" s="2"/>
      <c r="U1962" s="2"/>
      <c r="V1962" s="2"/>
      <c r="W1962" s="2"/>
      <c r="X1962" s="2"/>
      <c r="Y1962" s="2"/>
      <c r="Z1962" s="2"/>
      <c r="AA1962" s="2"/>
      <c r="AB1962" s="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row>
    <row r="1963" spans="13:106">
      <c r="M1963" s="2"/>
      <c r="N1963" s="2"/>
      <c r="O1963" s="2"/>
      <c r="P1963" s="2"/>
      <c r="Q1963" s="2"/>
      <c r="R1963" s="2"/>
      <c r="S1963" s="2"/>
      <c r="T1963" s="2"/>
      <c r="U1963" s="2"/>
      <c r="V1963" s="2"/>
      <c r="W1963" s="2"/>
      <c r="X1963" s="2"/>
      <c r="Y1963" s="2"/>
      <c r="Z1963" s="2"/>
      <c r="AA1963" s="2"/>
      <c r="AB1963" s="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c r="CQ1963" s="2"/>
      <c r="CR1963" s="2"/>
      <c r="CS1963" s="2"/>
      <c r="CT1963" s="2"/>
      <c r="CU1963" s="2"/>
      <c r="CV1963" s="2"/>
      <c r="CW1963" s="2"/>
      <c r="CX1963" s="2"/>
      <c r="CY1963" s="2"/>
      <c r="CZ1963" s="2"/>
      <c r="DA1963" s="2"/>
      <c r="DB1963" s="2"/>
    </row>
    <row r="1964" spans="13:106">
      <c r="M1964" s="2"/>
      <c r="N1964" s="2"/>
      <c r="O1964" s="2"/>
      <c r="P1964" s="2"/>
      <c r="Q1964" s="2"/>
      <c r="R1964" s="2"/>
      <c r="S1964" s="2"/>
      <c r="T1964" s="2"/>
      <c r="U1964" s="2"/>
      <c r="V1964" s="2"/>
      <c r="W1964" s="2"/>
      <c r="X1964" s="2"/>
      <c r="Y1964" s="2"/>
      <c r="Z1964" s="2"/>
      <c r="AA1964" s="2"/>
      <c r="AB1964" s="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c r="CQ1964" s="2"/>
      <c r="CR1964" s="2"/>
      <c r="CS1964" s="2"/>
      <c r="CT1964" s="2"/>
      <c r="CU1964" s="2"/>
      <c r="CV1964" s="2"/>
      <c r="CW1964" s="2"/>
      <c r="CX1964" s="2"/>
      <c r="CY1964" s="2"/>
      <c r="CZ1964" s="2"/>
      <c r="DA1964" s="2"/>
      <c r="DB1964" s="2"/>
    </row>
    <row r="1965" spans="13:106">
      <c r="M1965" s="2"/>
      <c r="N1965" s="2"/>
      <c r="O1965" s="2"/>
      <c r="P1965" s="2"/>
      <c r="Q1965" s="2"/>
      <c r="R1965" s="2"/>
      <c r="S1965" s="2"/>
      <c r="T1965" s="2"/>
      <c r="U1965" s="2"/>
      <c r="V1965" s="2"/>
      <c r="W1965" s="2"/>
      <c r="X1965" s="2"/>
      <c r="Y1965" s="2"/>
      <c r="Z1965" s="2"/>
      <c r="AA1965" s="2"/>
      <c r="AB1965" s="2"/>
      <c r="AC1965" s="2"/>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c r="CH1965" s="2"/>
      <c r="CI1965" s="2"/>
      <c r="CJ1965" s="2"/>
      <c r="CK1965" s="2"/>
      <c r="CL1965" s="2"/>
      <c r="CM1965" s="2"/>
      <c r="CN1965" s="2"/>
      <c r="CO1965" s="2"/>
      <c r="CP1965" s="2"/>
      <c r="CQ1965" s="2"/>
      <c r="CR1965" s="2"/>
      <c r="CS1965" s="2"/>
      <c r="CT1965" s="2"/>
      <c r="CU1965" s="2"/>
      <c r="CV1965" s="2"/>
      <c r="CW1965" s="2"/>
      <c r="CX1965" s="2"/>
      <c r="CY1965" s="2"/>
      <c r="CZ1965" s="2"/>
      <c r="DA1965" s="2"/>
      <c r="DB1965" s="2"/>
    </row>
  </sheetData>
  <mergeCells count="26">
    <mergeCell ref="A53:B53"/>
    <mergeCell ref="AK70:AL70"/>
    <mergeCell ref="U2:U3"/>
    <mergeCell ref="K54:K55"/>
    <mergeCell ref="U54:U55"/>
    <mergeCell ref="AL1:AL3"/>
    <mergeCell ref="P1:X1"/>
    <mergeCell ref="Z1:AH1"/>
    <mergeCell ref="AD2:AD3"/>
    <mergeCell ref="AE2:AE3"/>
    <mergeCell ref="AD54:AD55"/>
    <mergeCell ref="AE54:AE55"/>
    <mergeCell ref="J59:J60"/>
    <mergeCell ref="AM2:AM3"/>
    <mergeCell ref="AN2:AN3"/>
    <mergeCell ref="J54:J55"/>
    <mergeCell ref="AT6:AU7"/>
    <mergeCell ref="AK57:AL58"/>
    <mergeCell ref="AM57:AN57"/>
    <mergeCell ref="T2:T3"/>
    <mergeCell ref="T54:T55"/>
    <mergeCell ref="AK53:AL54"/>
    <mergeCell ref="AK55:AL55"/>
    <mergeCell ref="AK52:AM52"/>
    <mergeCell ref="AI32:AJ33"/>
    <mergeCell ref="AI34:AJ3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E0498C1E9B1DC4EAFB5156A453CECC7" ma:contentTypeVersion="0" ma:contentTypeDescription="Create a new document." ma:contentTypeScope="" ma:versionID="e18ee6183594a87174536aac0ff3ac01">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1F8E062-1032-4D64-9794-1977811327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D6721880-D2C9-4258-9E20-FCBFC72F40E9}">
  <ds:schemaRefs>
    <ds:schemaRef ds:uri="http://schemas.microsoft.com/sharepoint/v3/contenttype/forms"/>
  </ds:schemaRefs>
</ds:datastoreItem>
</file>

<file path=customXml/itemProps3.xml><?xml version="1.0" encoding="utf-8"?>
<ds:datastoreItem xmlns:ds="http://schemas.openxmlformats.org/officeDocument/2006/customXml" ds:itemID="{2AB2EC21-6F9A-4158-B971-19497CE8DAD5}">
  <ds:schemaRefs>
    <ds:schemaRef ds:uri="http://schemas.microsoft.com/office/2006/documentManagement/types"/>
    <ds:schemaRef ds:uri="http://purl.org/dc/terms/"/>
    <ds:schemaRef ds:uri="http://schemas.openxmlformats.org/package/2006/metadata/core-properties"/>
    <ds:schemaRef ds:uri="http://purl.org/dc/elements/1.1/"/>
    <ds:schemaRef ds:uri="http://schemas.microsoft.com/office/2006/metadata/properties"/>
    <ds:schemaRef ds:uri="http://www.w3.org/XML/1998/namespace"/>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Summary, G&amp;T Capacity Costs 18</vt:lpstr>
      <vt:lpstr>M. T_CAP 18</vt:lpstr>
      <vt:lpstr>M. G_CAP 18</vt:lpstr>
      <vt:lpstr>Labrador</vt:lpstr>
      <vt:lpstr>Island</vt:lpstr>
      <vt:lpstr>Investment Evaluation, mid 18</vt:lpstr>
      <vt:lpstr>ECC</vt:lpstr>
      <vt:lpstr>HW</vt:lpstr>
      <vt:lpstr>COS Inputs</vt:lpstr>
      <vt:lpstr>CAN DEF</vt:lpstr>
      <vt:lpstr>IslandLoad</vt:lpstr>
      <vt:lpstr>LabradorLoad</vt:lpstr>
      <vt:lpstr>HWI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Hypothetical Power Company</dc:title>
  <dc:creator>Stratton, Paul</dc:creator>
  <cp:lastModifiedBy>Robert Camfield</cp:lastModifiedBy>
  <cp:lastPrinted>2018-11-07T14:11:12Z</cp:lastPrinted>
  <dcterms:created xsi:type="dcterms:W3CDTF">2001-03-12T18:24:37Z</dcterms:created>
  <dcterms:modified xsi:type="dcterms:W3CDTF">2019-02-25T16:31:23Z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0x010100DE0498C1E9B1DC4EAFB5156A453CECC7</vt:lpwstr>
  </property>
</Properties>
</file>